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P\Special Projects\Capital Adequacy\Public Consultation\Website version\May 2024\"/>
    </mc:Choice>
  </mc:AlternateContent>
  <xr:revisionPtr revIDLastSave="0" documentId="13_ncr:1_{6AFEF29F-5EF6-4303-B08D-4AF46E0AC02D}" xr6:coauthVersionLast="47" xr6:coauthVersionMax="47" xr10:uidLastSave="{00000000-0000-0000-0000-000000000000}"/>
  <bookViews>
    <workbookView xWindow="-120" yWindow="-120" windowWidth="20730" windowHeight="11040" tabRatio="802" xr2:uid="{447DFBFF-1AE5-4F17-99CB-06580D53D406}"/>
  </bookViews>
  <sheets>
    <sheet name="Cover Sheet" sheetId="21" r:id="rId1"/>
    <sheet name="Control Sheet" sheetId="23" state="hidden" r:id="rId2"/>
    <sheet name="Table of Contents" sheetId="35" r:id="rId3"/>
    <sheet name="Liquidity Requirement - PR01" sheetId="20" r:id="rId4"/>
    <sheet name="Capital Requirement - PR02" sheetId="6" r:id="rId5"/>
    <sheet name="Gen Interest Rate Risk - PR03" sheetId="24" r:id="rId6"/>
    <sheet name="Spec Interest Rate Risk - PR04" sheetId="26" r:id="rId7"/>
    <sheet name="FX Risk - PR05" sheetId="27" r:id="rId8"/>
    <sheet name="Equity Risk - PR06" sheetId="2" r:id="rId9"/>
    <sheet name="Risk to Client Money - PR07" sheetId="8" r:id="rId10"/>
    <sheet name="Risk to Client AUM - PR08" sheetId="9" r:id="rId11"/>
    <sheet name="Custody Risk - PR09" sheetId="10" r:id="rId12"/>
    <sheet name="FNAV CIS Guarantee - PR10" sheetId="32" r:id="rId13"/>
    <sheet name="FNAV-GMR - PR10.1" sheetId="28" r:id="rId14"/>
    <sheet name="FNAV-SR - PR10.2" sheetId="29" r:id="rId15"/>
    <sheet name="FNAV-FXR - PR10.3" sheetId="30" r:id="rId16"/>
    <sheet name="FNAV-ER - PR10.4" sheetId="31" r:id="rId17"/>
    <sheet name="Credit Risk - PR11" sheetId="12" r:id="rId18"/>
    <sheet name="Qualifying Capital - PR12" sheetId="7" r:id="rId19"/>
    <sheet name="Underwriting Risk - PR13" sheetId="34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2" l="1"/>
  <c r="E37" i="32" s="1"/>
  <c r="E45" i="32" s="1"/>
  <c r="D43" i="32"/>
  <c r="E43" i="32"/>
  <c r="E31" i="32"/>
  <c r="D31" i="32"/>
  <c r="D25" i="32"/>
  <c r="E25" i="32"/>
  <c r="D37" i="32" l="1"/>
  <c r="C28" i="20"/>
  <c r="F517" i="28" l="1"/>
  <c r="E517" i="28"/>
  <c r="D517" i="28"/>
  <c r="F355" i="28"/>
  <c r="E355" i="28"/>
  <c r="D355" i="28"/>
  <c r="F193" i="28"/>
  <c r="E193" i="28"/>
  <c r="D193" i="28"/>
  <c r="D184" i="30" l="1"/>
  <c r="D183" i="30"/>
  <c r="D141" i="30"/>
  <c r="D140" i="30"/>
  <c r="D98" i="30"/>
  <c r="D97" i="30"/>
  <c r="D55" i="30"/>
  <c r="D54" i="30"/>
  <c r="D51" i="27" l="1"/>
  <c r="D50" i="27"/>
  <c r="C23" i="20" l="1"/>
  <c r="F21" i="7" l="1"/>
  <c r="E41" i="7"/>
  <c r="E40" i="7"/>
  <c r="E39" i="7"/>
  <c r="E38" i="7"/>
  <c r="E37" i="7"/>
  <c r="E36" i="7"/>
  <c r="F42" i="7" s="1"/>
  <c r="E19" i="26" l="1"/>
  <c r="E18" i="26"/>
  <c r="E93" i="29"/>
  <c r="E92" i="29"/>
  <c r="E91" i="29"/>
  <c r="E69" i="29"/>
  <c r="E68" i="29"/>
  <c r="E46" i="29"/>
  <c r="E45" i="29"/>
  <c r="E23" i="29"/>
  <c r="E22" i="29"/>
  <c r="F27" i="24"/>
  <c r="E27" i="24"/>
  <c r="D27" i="24"/>
  <c r="C6" i="28" l="1"/>
  <c r="F31" i="28"/>
  <c r="E31" i="28"/>
  <c r="D31" i="28"/>
  <c r="E663" i="28" l="1"/>
  <c r="E662" i="28"/>
  <c r="E654" i="28"/>
  <c r="E646" i="28"/>
  <c r="E638" i="28"/>
  <c r="E630" i="28"/>
  <c r="E622" i="28"/>
  <c r="E613" i="28"/>
  <c r="E605" i="28"/>
  <c r="E597" i="28"/>
  <c r="E589" i="28"/>
  <c r="E581" i="28"/>
  <c r="E573" i="28"/>
  <c r="E564" i="28"/>
  <c r="E556" i="28"/>
  <c r="E548" i="28"/>
  <c r="E540" i="28"/>
  <c r="E532" i="28"/>
  <c r="E499" i="28"/>
  <c r="E491" i="28"/>
  <c r="E483" i="28"/>
  <c r="E475" i="28"/>
  <c r="E467" i="28"/>
  <c r="E459" i="28"/>
  <c r="E450" i="28"/>
  <c r="E442" i="28"/>
  <c r="E434" i="28"/>
  <c r="E426" i="28"/>
  <c r="E418" i="28"/>
  <c r="E409" i="28"/>
  <c r="E401" i="28"/>
  <c r="E393" i="28"/>
  <c r="E385" i="28"/>
  <c r="E377" i="28"/>
  <c r="E369" i="28"/>
  <c r="E337" i="28"/>
  <c r="E329" i="28"/>
  <c r="E321" i="28"/>
  <c r="E313" i="28"/>
  <c r="E305" i="28"/>
  <c r="E297" i="28"/>
  <c r="E288" i="28"/>
  <c r="E280" i="28"/>
  <c r="E272" i="28"/>
  <c r="E264" i="28"/>
  <c r="E256" i="28"/>
  <c r="E247" i="28"/>
  <c r="E239" i="28"/>
  <c r="E231" i="28"/>
  <c r="E223" i="28"/>
  <c r="E215" i="28"/>
  <c r="E207" i="28"/>
  <c r="E653" i="28"/>
  <c r="E645" i="28"/>
  <c r="E637" i="28"/>
  <c r="E629" i="28"/>
  <c r="E621" i="28"/>
  <c r="E612" i="28"/>
  <c r="E604" i="28"/>
  <c r="E596" i="28"/>
  <c r="E588" i="28"/>
  <c r="E580" i="28"/>
  <c r="E571" i="28"/>
  <c r="E563" i="28"/>
  <c r="E555" i="28"/>
  <c r="E547" i="28"/>
  <c r="E539" i="28"/>
  <c r="E531" i="28"/>
  <c r="E498" i="28"/>
  <c r="E490" i="28"/>
  <c r="E482" i="28"/>
  <c r="E474" i="28"/>
  <c r="E466" i="28"/>
  <c r="E458" i="28"/>
  <c r="E449" i="28"/>
  <c r="E441" i="28"/>
  <c r="E433" i="28"/>
  <c r="E425" i="28"/>
  <c r="E417" i="28"/>
  <c r="E408" i="28"/>
  <c r="E400" i="28"/>
  <c r="E392" i="28"/>
  <c r="E384" i="28"/>
  <c r="E376" i="28"/>
  <c r="E368" i="28"/>
  <c r="E336" i="28"/>
  <c r="E661" i="28"/>
  <c r="E660" i="28"/>
  <c r="E659" i="28"/>
  <c r="E658" i="28"/>
  <c r="E650" i="28"/>
  <c r="E642" i="28"/>
  <c r="E634" i="28"/>
  <c r="E626" i="28"/>
  <c r="E617" i="28"/>
  <c r="E609" i="28"/>
  <c r="E601" i="28"/>
  <c r="E593" i="28"/>
  <c r="E585" i="28"/>
  <c r="E577" i="28"/>
  <c r="E568" i="28"/>
  <c r="E560" i="28"/>
  <c r="E552" i="28"/>
  <c r="E544" i="28"/>
  <c r="E536" i="28"/>
  <c r="E528" i="28"/>
  <c r="E495" i="28"/>
  <c r="E487" i="28"/>
  <c r="E479" i="28"/>
  <c r="E471" i="28"/>
  <c r="E463" i="28"/>
  <c r="E454" i="28"/>
  <c r="E446" i="28"/>
  <c r="E438" i="28"/>
  <c r="E430" i="28"/>
  <c r="E422" i="28"/>
  <c r="E414" i="28"/>
  <c r="E405" i="28"/>
  <c r="E397" i="28"/>
  <c r="E389" i="28"/>
  <c r="E381" i="28"/>
  <c r="E373" i="28"/>
  <c r="E365" i="28"/>
  <c r="E333" i="28"/>
  <c r="E325" i="28"/>
  <c r="E317" i="28"/>
  <c r="E309" i="28"/>
  <c r="E301" i="28"/>
  <c r="E292" i="28"/>
  <c r="E284" i="28"/>
  <c r="E276" i="28"/>
  <c r="E268" i="28"/>
  <c r="E260" i="28"/>
  <c r="E252" i="28"/>
  <c r="E243" i="28"/>
  <c r="E235" i="28"/>
  <c r="E227" i="28"/>
  <c r="E219" i="28"/>
  <c r="E211" i="28"/>
  <c r="E649" i="28"/>
  <c r="E641" i="28"/>
  <c r="E633" i="28"/>
  <c r="E625" i="28"/>
  <c r="E616" i="28"/>
  <c r="E608" i="28"/>
  <c r="E600" i="28"/>
  <c r="E592" i="28"/>
  <c r="E584" i="28"/>
  <c r="E576" i="28"/>
  <c r="E567" i="28"/>
  <c r="E559" i="28"/>
  <c r="E551" i="28"/>
  <c r="E543" i="28"/>
  <c r="E535" i="28"/>
  <c r="E527" i="28"/>
  <c r="E494" i="28"/>
  <c r="E486" i="28"/>
  <c r="E478" i="28"/>
  <c r="E470" i="28"/>
  <c r="E462" i="28"/>
  <c r="E453" i="28"/>
  <c r="E445" i="28"/>
  <c r="E437" i="28"/>
  <c r="E429" i="28"/>
  <c r="E421" i="28"/>
  <c r="E413" i="28"/>
  <c r="E404" i="28"/>
  <c r="E396" i="28"/>
  <c r="E388" i="28"/>
  <c r="E380" i="28"/>
  <c r="E372" i="28"/>
  <c r="E203" i="28"/>
  <c r="E657" i="28"/>
  <c r="E656" i="28"/>
  <c r="E651" i="28"/>
  <c r="E635" i="28"/>
  <c r="E619" i="28"/>
  <c r="E602" i="28"/>
  <c r="E586" i="28"/>
  <c r="E569" i="28"/>
  <c r="E553" i="28"/>
  <c r="E537" i="28"/>
  <c r="E496" i="28"/>
  <c r="E480" i="28"/>
  <c r="E464" i="28"/>
  <c r="E447" i="28"/>
  <c r="E431" i="28"/>
  <c r="E415" i="28"/>
  <c r="E398" i="28"/>
  <c r="E382" i="28"/>
  <c r="E366" i="28"/>
  <c r="E328" i="28"/>
  <c r="E318" i="28"/>
  <c r="E307" i="28"/>
  <c r="E296" i="28"/>
  <c r="E285" i="28"/>
  <c r="E274" i="28"/>
  <c r="E263" i="28"/>
  <c r="E253" i="28"/>
  <c r="E241" i="28"/>
  <c r="E230" i="28"/>
  <c r="E220" i="28"/>
  <c r="E209" i="28"/>
  <c r="E631" i="28"/>
  <c r="E614" i="28"/>
  <c r="E582" i="28"/>
  <c r="E549" i="28"/>
  <c r="E492" i="28"/>
  <c r="E460" i="28"/>
  <c r="E427" i="28"/>
  <c r="E394" i="28"/>
  <c r="E338" i="28"/>
  <c r="E315" i="28"/>
  <c r="E293" i="28"/>
  <c r="E271" i="28"/>
  <c r="E250" i="28"/>
  <c r="E228" i="28"/>
  <c r="E206" i="28"/>
  <c r="E628" i="28"/>
  <c r="E595" i="28"/>
  <c r="E562" i="28"/>
  <c r="E530" i="28"/>
  <c r="E473" i="28"/>
  <c r="E424" i="28"/>
  <c r="E391" i="28"/>
  <c r="E335" i="28"/>
  <c r="E314" i="28"/>
  <c r="E291" i="28"/>
  <c r="E270" i="28"/>
  <c r="E249" i="28"/>
  <c r="E226" i="28"/>
  <c r="E205" i="28"/>
  <c r="E468" i="28"/>
  <c r="E331" i="28"/>
  <c r="E287" i="28"/>
  <c r="E244" i="28"/>
  <c r="E652" i="28"/>
  <c r="E587" i="28"/>
  <c r="E554" i="28"/>
  <c r="E497" i="28"/>
  <c r="E432" i="28"/>
  <c r="E399" i="28"/>
  <c r="E330" i="28"/>
  <c r="E308" i="28"/>
  <c r="E275" i="28"/>
  <c r="E254" i="28"/>
  <c r="E210" i="28"/>
  <c r="E648" i="28"/>
  <c r="E632" i="28"/>
  <c r="E615" i="28"/>
  <c r="E599" i="28"/>
  <c r="E583" i="28"/>
  <c r="E566" i="28"/>
  <c r="E550" i="28"/>
  <c r="E534" i="28"/>
  <c r="E493" i="28"/>
  <c r="E477" i="28"/>
  <c r="E461" i="28"/>
  <c r="E444" i="28"/>
  <c r="E428" i="28"/>
  <c r="E412" i="28"/>
  <c r="E395" i="28"/>
  <c r="E379" i="28"/>
  <c r="E339" i="28"/>
  <c r="E327" i="28"/>
  <c r="E316" i="28"/>
  <c r="E306" i="28"/>
  <c r="E295" i="28"/>
  <c r="E283" i="28"/>
  <c r="E273" i="28"/>
  <c r="E262" i="28"/>
  <c r="E251" i="28"/>
  <c r="E240" i="28"/>
  <c r="E229" i="28"/>
  <c r="E218" i="28"/>
  <c r="E208" i="28"/>
  <c r="E647" i="28"/>
  <c r="E598" i="28"/>
  <c r="E565" i="28"/>
  <c r="E533" i="28"/>
  <c r="E476" i="28"/>
  <c r="E443" i="28"/>
  <c r="E411" i="28"/>
  <c r="E378" i="28"/>
  <c r="E326" i="28"/>
  <c r="E304" i="28"/>
  <c r="E282" i="28"/>
  <c r="E261" i="28"/>
  <c r="E238" i="28"/>
  <c r="E217" i="28"/>
  <c r="E644" i="28"/>
  <c r="E611" i="28"/>
  <c r="E579" i="28"/>
  <c r="E546" i="28"/>
  <c r="E489" i="28"/>
  <c r="E457" i="28"/>
  <c r="E440" i="28"/>
  <c r="E407" i="28"/>
  <c r="E375" i="28"/>
  <c r="E324" i="28"/>
  <c r="E303" i="28"/>
  <c r="E281" i="28"/>
  <c r="E259" i="28"/>
  <c r="E237" i="28"/>
  <c r="E216" i="28"/>
  <c r="E451" i="28"/>
  <c r="E370" i="28"/>
  <c r="E299" i="28"/>
  <c r="E255" i="28"/>
  <c r="E212" i="28"/>
  <c r="E636" i="28"/>
  <c r="E570" i="28"/>
  <c r="E538" i="28"/>
  <c r="E465" i="28"/>
  <c r="E416" i="28"/>
  <c r="E383" i="28"/>
  <c r="E319" i="28"/>
  <c r="E286" i="28"/>
  <c r="E265" i="28"/>
  <c r="E242" i="28"/>
  <c r="E643" i="28"/>
  <c r="E627" i="28"/>
  <c r="E610" i="28"/>
  <c r="E594" i="28"/>
  <c r="E578" i="28"/>
  <c r="E561" i="28"/>
  <c r="E545" i="28"/>
  <c r="E529" i="28"/>
  <c r="E488" i="28"/>
  <c r="E472" i="28"/>
  <c r="E455" i="28"/>
  <c r="E439" i="28"/>
  <c r="E423" i="28"/>
  <c r="E406" i="28"/>
  <c r="E390" i="28"/>
  <c r="E374" i="28"/>
  <c r="E334" i="28"/>
  <c r="E323" i="28"/>
  <c r="E312" i="28"/>
  <c r="E302" i="28"/>
  <c r="E290" i="28"/>
  <c r="E279" i="28"/>
  <c r="E269" i="28"/>
  <c r="E258" i="28"/>
  <c r="E246" i="28"/>
  <c r="E236" i="28"/>
  <c r="E225" i="28"/>
  <c r="E214" i="28"/>
  <c r="E204" i="28"/>
  <c r="E639" i="28"/>
  <c r="E606" i="28"/>
  <c r="E574" i="28"/>
  <c r="E557" i="28"/>
  <c r="E500" i="28"/>
  <c r="E419" i="28"/>
  <c r="E386" i="28"/>
  <c r="E310" i="28"/>
  <c r="E266" i="28"/>
  <c r="E222" i="28"/>
  <c r="E620" i="28"/>
  <c r="E481" i="28"/>
  <c r="E367" i="28"/>
  <c r="E232" i="28"/>
  <c r="E640" i="28"/>
  <c r="E624" i="28"/>
  <c r="E607" i="28"/>
  <c r="E591" i="28"/>
  <c r="E575" i="28"/>
  <c r="E558" i="28"/>
  <c r="E542" i="28"/>
  <c r="E501" i="28"/>
  <c r="E485" i="28"/>
  <c r="E469" i="28"/>
  <c r="E452" i="28"/>
  <c r="E436" i="28"/>
  <c r="E420" i="28"/>
  <c r="E403" i="28"/>
  <c r="E387" i="28"/>
  <c r="E371" i="28"/>
  <c r="E332" i="28"/>
  <c r="E322" i="28"/>
  <c r="E311" i="28"/>
  <c r="E300" i="28"/>
  <c r="E289" i="28"/>
  <c r="E278" i="28"/>
  <c r="E267" i="28"/>
  <c r="E257" i="28"/>
  <c r="E245" i="28"/>
  <c r="E234" i="28"/>
  <c r="E224" i="28"/>
  <c r="E213" i="28"/>
  <c r="E655" i="28"/>
  <c r="E623" i="28"/>
  <c r="E590" i="28"/>
  <c r="E541" i="28"/>
  <c r="E484" i="28"/>
  <c r="E435" i="28"/>
  <c r="E402" i="28"/>
  <c r="E320" i="28"/>
  <c r="E277" i="28"/>
  <c r="E233" i="28"/>
  <c r="E603" i="28"/>
  <c r="E448" i="28"/>
  <c r="E298" i="28"/>
  <c r="E221" i="28"/>
  <c r="C40" i="6"/>
  <c r="C9" i="34" l="1"/>
  <c r="C8" i="34"/>
  <c r="C7" i="34"/>
  <c r="C6" i="34"/>
  <c r="C5" i="34"/>
  <c r="C4" i="34"/>
  <c r="M16" i="34"/>
  <c r="N16" i="34" s="1"/>
  <c r="M17" i="34"/>
  <c r="N17" i="34" s="1"/>
  <c r="M18" i="34"/>
  <c r="N18" i="34" s="1"/>
  <c r="M19" i="34"/>
  <c r="N19" i="34" s="1"/>
  <c r="M20" i="34"/>
  <c r="N20" i="34" s="1"/>
  <c r="M21" i="34"/>
  <c r="N21" i="34" s="1"/>
  <c r="M22" i="34"/>
  <c r="N22" i="34" s="1"/>
  <c r="M23" i="34"/>
  <c r="N23" i="34" s="1"/>
  <c r="M24" i="34"/>
  <c r="N24" i="34" s="1"/>
  <c r="M25" i="34"/>
  <c r="N25" i="34" s="1"/>
  <c r="M26" i="34"/>
  <c r="N26" i="34" s="1"/>
  <c r="M27" i="34"/>
  <c r="N27" i="34" s="1"/>
  <c r="M28" i="34"/>
  <c r="N28" i="34" s="1"/>
  <c r="M29" i="34"/>
  <c r="N29" i="34" s="1"/>
  <c r="M30" i="34"/>
  <c r="N30" i="34" s="1"/>
  <c r="M31" i="34"/>
  <c r="N31" i="34" s="1"/>
  <c r="M32" i="34"/>
  <c r="N32" i="34" s="1"/>
  <c r="M33" i="34"/>
  <c r="N33" i="34" s="1"/>
  <c r="M34" i="34"/>
  <c r="N34" i="34" s="1"/>
  <c r="M35" i="34"/>
  <c r="N35" i="34" s="1"/>
  <c r="M36" i="34"/>
  <c r="N36" i="34" s="1"/>
  <c r="M37" i="34"/>
  <c r="N37" i="34" s="1"/>
  <c r="M38" i="34"/>
  <c r="N38" i="34" s="1"/>
  <c r="M15" i="34"/>
  <c r="N15" i="34" s="1"/>
  <c r="N39" i="34" l="1"/>
  <c r="C44" i="6" s="1"/>
  <c r="F572" i="28" l="1"/>
  <c r="F248" i="28"/>
  <c r="C2" i="23" l="1"/>
  <c r="C9" i="32" l="1"/>
  <c r="C8" i="32"/>
  <c r="C7" i="32"/>
  <c r="C6" i="32"/>
  <c r="C5" i="32"/>
  <c r="C4" i="32"/>
  <c r="C507" i="28"/>
  <c r="C506" i="28"/>
  <c r="C505" i="28"/>
  <c r="F664" i="28"/>
  <c r="F511" i="28" s="1"/>
  <c r="F618" i="28"/>
  <c r="E511" i="28" s="1"/>
  <c r="D511" i="28"/>
  <c r="F513" i="28"/>
  <c r="E513" i="28"/>
  <c r="D513" i="28"/>
  <c r="C345" i="28"/>
  <c r="C344" i="28"/>
  <c r="C343" i="28"/>
  <c r="F502" i="28"/>
  <c r="F349" i="28" s="1"/>
  <c r="F456" i="28"/>
  <c r="E349" i="28" s="1"/>
  <c r="F410" i="28"/>
  <c r="D349" i="28" s="1"/>
  <c r="F351" i="28"/>
  <c r="E351" i="28"/>
  <c r="D351" i="28"/>
  <c r="C183" i="28"/>
  <c r="C182" i="28"/>
  <c r="C181" i="28"/>
  <c r="F340" i="28"/>
  <c r="F187" i="28" s="1"/>
  <c r="F294" i="28"/>
  <c r="E187" i="28" s="1"/>
  <c r="D187" i="28"/>
  <c r="F189" i="28"/>
  <c r="E189" i="28"/>
  <c r="D189" i="28"/>
  <c r="C21" i="28"/>
  <c r="C20" i="28"/>
  <c r="C19" i="28"/>
  <c r="C84" i="29"/>
  <c r="C83" i="29"/>
  <c r="C82" i="29"/>
  <c r="E101" i="29"/>
  <c r="E100" i="29"/>
  <c r="E99" i="29"/>
  <c r="E98" i="29"/>
  <c r="E97" i="29"/>
  <c r="E95" i="29"/>
  <c r="E94" i="29"/>
  <c r="E89" i="29"/>
  <c r="E88" i="29"/>
  <c r="C61" i="29"/>
  <c r="C60" i="29"/>
  <c r="C59" i="29"/>
  <c r="E78" i="29"/>
  <c r="E77" i="29"/>
  <c r="E76" i="29"/>
  <c r="E75" i="29"/>
  <c r="E74" i="29"/>
  <c r="E72" i="29"/>
  <c r="E71" i="29"/>
  <c r="E70" i="29"/>
  <c r="E66" i="29"/>
  <c r="E65" i="29"/>
  <c r="C38" i="29"/>
  <c r="C37" i="29"/>
  <c r="C36" i="29"/>
  <c r="E55" i="29"/>
  <c r="E54" i="29"/>
  <c r="E53" i="29"/>
  <c r="E52" i="29"/>
  <c r="E51" i="29"/>
  <c r="E49" i="29"/>
  <c r="E48" i="29"/>
  <c r="E47" i="29"/>
  <c r="E43" i="29"/>
  <c r="E42" i="29"/>
  <c r="C15" i="29"/>
  <c r="C14" i="29"/>
  <c r="C13" i="29"/>
  <c r="C147" i="30"/>
  <c r="C146" i="30"/>
  <c r="C145" i="30"/>
  <c r="D173" i="30"/>
  <c r="F171" i="30"/>
  <c r="F175" i="30" s="1"/>
  <c r="E171" i="30"/>
  <c r="E175" i="30" s="1"/>
  <c r="D170" i="30"/>
  <c r="D169" i="30"/>
  <c r="D168" i="30"/>
  <c r="D167" i="30"/>
  <c r="D166" i="30"/>
  <c r="F164" i="30"/>
  <c r="E164" i="30"/>
  <c r="D163" i="30"/>
  <c r="D162" i="30"/>
  <c r="D161" i="30"/>
  <c r="D160" i="30"/>
  <c r="D159" i="30"/>
  <c r="D158" i="30"/>
  <c r="D157" i="30"/>
  <c r="D156" i="30"/>
  <c r="D155" i="30"/>
  <c r="D154" i="30"/>
  <c r="D153" i="30"/>
  <c r="D152" i="30"/>
  <c r="C104" i="30"/>
  <c r="C103" i="30"/>
  <c r="C102" i="30"/>
  <c r="C61" i="30"/>
  <c r="C60" i="30"/>
  <c r="C59" i="30"/>
  <c r="C18" i="30"/>
  <c r="C17" i="30"/>
  <c r="C16" i="30"/>
  <c r="C46" i="31"/>
  <c r="C47" i="31"/>
  <c r="C45" i="31"/>
  <c r="C36" i="31"/>
  <c r="C37" i="31"/>
  <c r="C35" i="31"/>
  <c r="C26" i="31"/>
  <c r="C27" i="31"/>
  <c r="C25" i="31"/>
  <c r="C16" i="31"/>
  <c r="C17" i="31"/>
  <c r="C15" i="31"/>
  <c r="C38" i="21"/>
  <c r="C37" i="21"/>
  <c r="C36" i="21"/>
  <c r="C35" i="21"/>
  <c r="C33" i="21"/>
  <c r="C32" i="21"/>
  <c r="C31" i="21"/>
  <c r="C30" i="21"/>
  <c r="C28" i="21"/>
  <c r="C27" i="21"/>
  <c r="C26" i="21"/>
  <c r="C25" i="21"/>
  <c r="D51" i="31"/>
  <c r="E52" i="31" s="1"/>
  <c r="C42" i="32" s="1"/>
  <c r="E102" i="29" l="1"/>
  <c r="C30" i="32" s="1"/>
  <c r="E79" i="29"/>
  <c r="C29" i="32" s="1"/>
  <c r="E56" i="29"/>
  <c r="C28" i="32" s="1"/>
  <c r="D175" i="30"/>
  <c r="E177" i="30"/>
  <c r="F177" i="30"/>
  <c r="D164" i="30"/>
  <c r="D171" i="30"/>
  <c r="C23" i="21"/>
  <c r="C22" i="21"/>
  <c r="C21" i="21"/>
  <c r="C20" i="21"/>
  <c r="D181" i="30" l="1"/>
  <c r="D180" i="30"/>
  <c r="D185" i="30" s="1"/>
  <c r="D177" i="30"/>
  <c r="D130" i="30"/>
  <c r="F128" i="30"/>
  <c r="F132" i="30" s="1"/>
  <c r="E128" i="30"/>
  <c r="D127" i="30"/>
  <c r="D126" i="30"/>
  <c r="D125" i="30"/>
  <c r="D124" i="30"/>
  <c r="D123" i="30"/>
  <c r="F121" i="30"/>
  <c r="E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87" i="30"/>
  <c r="F85" i="30"/>
  <c r="F89" i="30" s="1"/>
  <c r="E85" i="30"/>
  <c r="E89" i="30" s="1"/>
  <c r="D84" i="30"/>
  <c r="D83" i="30"/>
  <c r="D82" i="30"/>
  <c r="D81" i="30"/>
  <c r="D80" i="30"/>
  <c r="F78" i="30"/>
  <c r="E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41" i="31"/>
  <c r="E42" i="31" s="1"/>
  <c r="C41" i="32" s="1"/>
  <c r="D31" i="31"/>
  <c r="E32" i="31" s="1"/>
  <c r="C40" i="32" s="1"/>
  <c r="D182" i="30" l="1"/>
  <c r="D128" i="30"/>
  <c r="F91" i="30"/>
  <c r="D78" i="30"/>
  <c r="D85" i="30"/>
  <c r="E132" i="30"/>
  <c r="D132" i="30" s="1"/>
  <c r="D89" i="30"/>
  <c r="E91" i="30"/>
  <c r="F134" i="30"/>
  <c r="D121" i="30"/>
  <c r="D95" i="30" l="1"/>
  <c r="D94" i="30"/>
  <c r="E134" i="30"/>
  <c r="D91" i="30"/>
  <c r="D96" i="30" l="1"/>
  <c r="C34" i="32" s="1"/>
  <c r="D99" i="30"/>
  <c r="D137" i="30"/>
  <c r="D138" i="30"/>
  <c r="D134" i="30"/>
  <c r="D142" i="30" l="1"/>
  <c r="D139" i="30"/>
  <c r="D21" i="31"/>
  <c r="E22" i="31" s="1"/>
  <c r="C39" i="32" s="1"/>
  <c r="C9" i="31"/>
  <c r="C8" i="31"/>
  <c r="C7" i="31"/>
  <c r="C6" i="31"/>
  <c r="C5" i="31"/>
  <c r="C4" i="31"/>
  <c r="D44" i="30"/>
  <c r="F42" i="30"/>
  <c r="F46" i="30" s="1"/>
  <c r="E42" i="30"/>
  <c r="E46" i="30" s="1"/>
  <c r="D46" i="30" s="1"/>
  <c r="D41" i="30"/>
  <c r="D40" i="30"/>
  <c r="D39" i="30"/>
  <c r="D38" i="30"/>
  <c r="D37" i="30"/>
  <c r="F35" i="30"/>
  <c r="E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C9" i="30"/>
  <c r="C8" i="30"/>
  <c r="C7" i="30"/>
  <c r="C6" i="30"/>
  <c r="C5" i="30"/>
  <c r="C4" i="30"/>
  <c r="E32" i="29"/>
  <c r="E31" i="29"/>
  <c r="E30" i="29"/>
  <c r="E29" i="29"/>
  <c r="E28" i="29"/>
  <c r="E26" i="29"/>
  <c r="E25" i="29"/>
  <c r="E24" i="29"/>
  <c r="E20" i="29"/>
  <c r="E19" i="29"/>
  <c r="C9" i="29"/>
  <c r="C8" i="29"/>
  <c r="C7" i="29"/>
  <c r="C6" i="29"/>
  <c r="C5" i="29"/>
  <c r="C4" i="29"/>
  <c r="F178" i="28"/>
  <c r="F25" i="28" s="1"/>
  <c r="F132" i="28"/>
  <c r="E25" i="28" s="1"/>
  <c r="F86" i="28"/>
  <c r="D25" i="28" s="1"/>
  <c r="F27" i="28"/>
  <c r="E27" i="28"/>
  <c r="D27" i="28"/>
  <c r="C9" i="28"/>
  <c r="C8" i="28"/>
  <c r="C7" i="28"/>
  <c r="C5" i="28"/>
  <c r="C4" i="28"/>
  <c r="D15" i="10"/>
  <c r="E16" i="10" s="1"/>
  <c r="C24" i="6" s="1"/>
  <c r="C9" i="10"/>
  <c r="C8" i="10"/>
  <c r="C7" i="10"/>
  <c r="C6" i="10"/>
  <c r="C5" i="10"/>
  <c r="C4" i="10"/>
  <c r="D15" i="9"/>
  <c r="E16" i="9" s="1"/>
  <c r="C23" i="6" s="1"/>
  <c r="C9" i="9"/>
  <c r="C8" i="9"/>
  <c r="C7" i="9"/>
  <c r="C6" i="9"/>
  <c r="C5" i="9"/>
  <c r="C4" i="9"/>
  <c r="D15" i="8"/>
  <c r="E16" i="8" s="1"/>
  <c r="C22" i="6" s="1"/>
  <c r="C9" i="8"/>
  <c r="C8" i="8"/>
  <c r="C7" i="8"/>
  <c r="C6" i="8"/>
  <c r="C5" i="8"/>
  <c r="C4" i="8"/>
  <c r="D23" i="27"/>
  <c r="C9" i="27"/>
  <c r="C8" i="27"/>
  <c r="C7" i="27"/>
  <c r="C6" i="27"/>
  <c r="C5" i="27"/>
  <c r="C4" i="27"/>
  <c r="D40" i="27"/>
  <c r="F38" i="27"/>
  <c r="F42" i="27" s="1"/>
  <c r="E38" i="27"/>
  <c r="E42" i="27" s="1"/>
  <c r="D37" i="27"/>
  <c r="D36" i="27"/>
  <c r="D35" i="27"/>
  <c r="D34" i="27"/>
  <c r="D33" i="27"/>
  <c r="F31" i="27"/>
  <c r="E31" i="27"/>
  <c r="D30" i="27"/>
  <c r="D29" i="27"/>
  <c r="D28" i="27"/>
  <c r="D27" i="27"/>
  <c r="D26" i="27"/>
  <c r="D25" i="27"/>
  <c r="D24" i="27"/>
  <c r="D22" i="27"/>
  <c r="D21" i="27"/>
  <c r="D20" i="27"/>
  <c r="D19" i="27"/>
  <c r="C35" i="32" l="1"/>
  <c r="G43" i="32"/>
  <c r="F43" i="32"/>
  <c r="E112" i="28"/>
  <c r="E113" i="28"/>
  <c r="E114" i="28"/>
  <c r="E56" i="28"/>
  <c r="E57" i="28"/>
  <c r="E58" i="28"/>
  <c r="E59" i="28"/>
  <c r="E62" i="28"/>
  <c r="E60" i="28"/>
  <c r="E61" i="28"/>
  <c r="E63" i="28"/>
  <c r="E43" i="28"/>
  <c r="E51" i="28"/>
  <c r="E67" i="28"/>
  <c r="E75" i="28"/>
  <c r="E71" i="28"/>
  <c r="E66" i="28"/>
  <c r="E44" i="28"/>
  <c r="E52" i="28"/>
  <c r="E68" i="28"/>
  <c r="E76" i="28"/>
  <c r="E65" i="28"/>
  <c r="E45" i="28"/>
  <c r="E53" i="28"/>
  <c r="E69" i="28"/>
  <c r="E47" i="28"/>
  <c r="E50" i="28"/>
  <c r="E46" i="28"/>
  <c r="E54" i="28"/>
  <c r="E70" i="28"/>
  <c r="E55" i="28"/>
  <c r="E42" i="28"/>
  <c r="E48" i="28"/>
  <c r="E64" i="28"/>
  <c r="E72" i="28"/>
  <c r="E49" i="28"/>
  <c r="E73" i="28"/>
  <c r="E74" i="28"/>
  <c r="E177" i="28"/>
  <c r="E137" i="28"/>
  <c r="E145" i="28"/>
  <c r="E153" i="28"/>
  <c r="E161" i="28"/>
  <c r="E169" i="28"/>
  <c r="E133" i="28"/>
  <c r="E95" i="28"/>
  <c r="E103" i="28"/>
  <c r="E111" i="28"/>
  <c r="E122" i="28"/>
  <c r="E130" i="28"/>
  <c r="E82" i="28"/>
  <c r="E138" i="28"/>
  <c r="E146" i="28"/>
  <c r="E154" i="28"/>
  <c r="E162" i="28"/>
  <c r="E170" i="28"/>
  <c r="E88" i="28"/>
  <c r="E96" i="28"/>
  <c r="E104" i="28"/>
  <c r="E115" i="28"/>
  <c r="E123" i="28"/>
  <c r="E131" i="28"/>
  <c r="E83" i="28"/>
  <c r="E149" i="28"/>
  <c r="E157" i="28"/>
  <c r="E173" i="28"/>
  <c r="E99" i="28"/>
  <c r="E107" i="28"/>
  <c r="E126" i="28"/>
  <c r="E41" i="28"/>
  <c r="E142" i="28"/>
  <c r="E158" i="28"/>
  <c r="E174" i="28"/>
  <c r="E100" i="28"/>
  <c r="E119" i="28"/>
  <c r="E79" i="28"/>
  <c r="E135" i="28"/>
  <c r="E159" i="28"/>
  <c r="E167" i="28"/>
  <c r="E93" i="28"/>
  <c r="E109" i="28"/>
  <c r="E128" i="28"/>
  <c r="E144" i="28"/>
  <c r="E152" i="28"/>
  <c r="E168" i="28"/>
  <c r="E94" i="28"/>
  <c r="E110" i="28"/>
  <c r="E129" i="28"/>
  <c r="E139" i="28"/>
  <c r="E147" i="28"/>
  <c r="E155" i="28"/>
  <c r="E163" i="28"/>
  <c r="E171" i="28"/>
  <c r="E89" i="28"/>
  <c r="E97" i="28"/>
  <c r="E105" i="28"/>
  <c r="E116" i="28"/>
  <c r="E124" i="28"/>
  <c r="E87" i="28"/>
  <c r="E84" i="28"/>
  <c r="E148" i="28"/>
  <c r="E156" i="28"/>
  <c r="E164" i="28"/>
  <c r="E172" i="28"/>
  <c r="E90" i="28"/>
  <c r="E98" i="28"/>
  <c r="E106" i="28"/>
  <c r="E117" i="28"/>
  <c r="E125" i="28"/>
  <c r="E77" i="28"/>
  <c r="E85" i="28"/>
  <c r="E141" i="28"/>
  <c r="E165" i="28"/>
  <c r="E91" i="28"/>
  <c r="E118" i="28"/>
  <c r="E78" i="28"/>
  <c r="E134" i="28"/>
  <c r="E150" i="28"/>
  <c r="E166" i="28"/>
  <c r="E92" i="28"/>
  <c r="E108" i="28"/>
  <c r="E127" i="28"/>
  <c r="E143" i="28"/>
  <c r="E151" i="28"/>
  <c r="E175" i="28"/>
  <c r="E101" i="28"/>
  <c r="E120" i="28"/>
  <c r="E80" i="28"/>
  <c r="E136" i="28"/>
  <c r="E160" i="28"/>
  <c r="E176" i="28"/>
  <c r="E102" i="28"/>
  <c r="E121" i="28"/>
  <c r="E81" i="28"/>
  <c r="E140" i="28"/>
  <c r="C25" i="6"/>
  <c r="E618" i="28"/>
  <c r="E512" i="28" s="1"/>
  <c r="E514" i="28" s="1"/>
  <c r="E516" i="28" s="1"/>
  <c r="E518" i="28" s="1"/>
  <c r="E572" i="28"/>
  <c r="D512" i="28" s="1"/>
  <c r="D514" i="28" s="1"/>
  <c r="D516" i="28" s="1"/>
  <c r="D518" i="28" s="1"/>
  <c r="E410" i="28"/>
  <c r="D350" i="28" s="1"/>
  <c r="D352" i="28" s="1"/>
  <c r="D354" i="28" s="1"/>
  <c r="D356" i="28" s="1"/>
  <c r="E248" i="28"/>
  <c r="D188" i="28" s="1"/>
  <c r="D190" i="28" s="1"/>
  <c r="D192" i="28" s="1"/>
  <c r="D194" i="28" s="1"/>
  <c r="E33" i="29"/>
  <c r="C27" i="32" s="1"/>
  <c r="E48" i="30"/>
  <c r="F48" i="30"/>
  <c r="D35" i="30"/>
  <c r="D42" i="30"/>
  <c r="E44" i="27"/>
  <c r="F44" i="27"/>
  <c r="D31" i="27"/>
  <c r="D38" i="27"/>
  <c r="D51" i="30" l="1"/>
  <c r="D56" i="30" s="1"/>
  <c r="D52" i="30"/>
  <c r="F31" i="32"/>
  <c r="G31" i="32"/>
  <c r="D48" i="27"/>
  <c r="D47" i="27"/>
  <c r="E664" i="28"/>
  <c r="F512" i="28" s="1"/>
  <c r="F514" i="28" s="1"/>
  <c r="F516" i="28" s="1"/>
  <c r="F518" i="28" s="1"/>
  <c r="E456" i="28"/>
  <c r="E350" i="28" s="1"/>
  <c r="E352" i="28" s="1"/>
  <c r="E354" i="28" s="1"/>
  <c r="E356" i="28" s="1"/>
  <c r="E502" i="28"/>
  <c r="F350" i="28" s="1"/>
  <c r="F352" i="28" s="1"/>
  <c r="F354" i="28" s="1"/>
  <c r="F356" i="28" s="1"/>
  <c r="E340" i="28"/>
  <c r="F188" i="28" s="1"/>
  <c r="F190" i="28" s="1"/>
  <c r="F192" i="28" s="1"/>
  <c r="F194" i="28" s="1"/>
  <c r="E294" i="28"/>
  <c r="E188" i="28" s="1"/>
  <c r="E190" i="28" s="1"/>
  <c r="E192" i="28" s="1"/>
  <c r="E194" i="28" s="1"/>
  <c r="E178" i="28"/>
  <c r="F26" i="28" s="1"/>
  <c r="F28" i="28" s="1"/>
  <c r="F30" i="28" s="1"/>
  <c r="F32" i="28" s="1"/>
  <c r="E132" i="28"/>
  <c r="E26" i="28" s="1"/>
  <c r="E28" i="28" s="1"/>
  <c r="E30" i="28" s="1"/>
  <c r="E32" i="28" s="1"/>
  <c r="E86" i="28"/>
  <c r="D26" i="28" s="1"/>
  <c r="D28" i="28" s="1"/>
  <c r="D30" i="28" s="1"/>
  <c r="D32" i="28" s="1"/>
  <c r="D48" i="30"/>
  <c r="D42" i="27"/>
  <c r="D44" i="27"/>
  <c r="D18" i="2"/>
  <c r="E19" i="2" s="1"/>
  <c r="C19" i="6" s="1"/>
  <c r="C9" i="2"/>
  <c r="C8" i="2"/>
  <c r="C7" i="2"/>
  <c r="C6" i="2"/>
  <c r="C5" i="2"/>
  <c r="C4" i="2"/>
  <c r="E24" i="26"/>
  <c r="E20" i="26"/>
  <c r="E28" i="26"/>
  <c r="E27" i="26"/>
  <c r="E26" i="26"/>
  <c r="E25" i="26"/>
  <c r="E22" i="26"/>
  <c r="E21" i="26"/>
  <c r="E16" i="26"/>
  <c r="E15" i="26"/>
  <c r="C9" i="26"/>
  <c r="C8" i="26"/>
  <c r="C7" i="26"/>
  <c r="C6" i="26"/>
  <c r="C5" i="26"/>
  <c r="C4" i="26"/>
  <c r="D52" i="27" l="1"/>
  <c r="C18" i="6" s="1"/>
  <c r="D49" i="27"/>
  <c r="D53" i="30"/>
  <c r="C33" i="32" s="1"/>
  <c r="F37" i="32" s="1"/>
  <c r="G356" i="28"/>
  <c r="C23" i="32" s="1"/>
  <c r="E29" i="26"/>
  <c r="C17" i="6" s="1"/>
  <c r="G37" i="32" l="1"/>
  <c r="G32" i="28"/>
  <c r="C21" i="32" s="1"/>
  <c r="G518" i="28"/>
  <c r="C24" i="32" s="1"/>
  <c r="G194" i="28"/>
  <c r="C22" i="32" s="1"/>
  <c r="F23" i="24"/>
  <c r="E23" i="24"/>
  <c r="D23" i="24"/>
  <c r="F174" i="24"/>
  <c r="F21" i="24" s="1"/>
  <c r="F128" i="24"/>
  <c r="E21" i="24" s="1"/>
  <c r="F82" i="24"/>
  <c r="D21" i="24" s="1"/>
  <c r="C9" i="24"/>
  <c r="C8" i="24"/>
  <c r="C7" i="24"/>
  <c r="C6" i="24"/>
  <c r="C5" i="24"/>
  <c r="C4" i="24"/>
  <c r="E43" i="24" l="1"/>
  <c r="E41" i="24"/>
  <c r="E50" i="24"/>
  <c r="E44" i="24"/>
  <c r="E49" i="24"/>
  <c r="E45" i="24"/>
  <c r="E40" i="24"/>
  <c r="E42" i="24"/>
  <c r="E46" i="24"/>
  <c r="E47" i="24"/>
  <c r="E48" i="24"/>
  <c r="E38" i="24"/>
  <c r="E57" i="24"/>
  <c r="E65" i="24"/>
  <c r="E59" i="24"/>
  <c r="E70" i="24"/>
  <c r="E71" i="24"/>
  <c r="E72" i="24"/>
  <c r="E39" i="24"/>
  <c r="E58" i="24"/>
  <c r="E66" i="24"/>
  <c r="E51" i="24"/>
  <c r="E67" i="24"/>
  <c r="E56" i="24"/>
  <c r="E52" i="24"/>
  <c r="E60" i="24"/>
  <c r="E68" i="24"/>
  <c r="E61" i="24"/>
  <c r="E54" i="24"/>
  <c r="E64" i="24"/>
  <c r="E53" i="24"/>
  <c r="E69" i="24"/>
  <c r="E63" i="24"/>
  <c r="E62" i="24"/>
  <c r="E55" i="24"/>
  <c r="E107" i="24"/>
  <c r="E108" i="24"/>
  <c r="E109" i="24"/>
  <c r="E127" i="24"/>
  <c r="E173" i="24"/>
  <c r="E83" i="24"/>
  <c r="E128" i="24" s="1"/>
  <c r="E22" i="24" s="1"/>
  <c r="E24" i="24" s="1"/>
  <c r="E26" i="24" s="1"/>
  <c r="E28" i="24" s="1"/>
  <c r="E37" i="24"/>
  <c r="E131" i="24"/>
  <c r="E139" i="24"/>
  <c r="E147" i="24"/>
  <c r="E155" i="24"/>
  <c r="E163" i="24"/>
  <c r="E171" i="24"/>
  <c r="E88" i="24"/>
  <c r="E96" i="24"/>
  <c r="E104" i="24"/>
  <c r="E115" i="24"/>
  <c r="E123" i="24"/>
  <c r="E75" i="24"/>
  <c r="E132" i="24"/>
  <c r="E140" i="24"/>
  <c r="E148" i="24"/>
  <c r="E156" i="24"/>
  <c r="E164" i="24"/>
  <c r="E172" i="24"/>
  <c r="E89" i="24"/>
  <c r="E97" i="24"/>
  <c r="E105" i="24"/>
  <c r="E116" i="24"/>
  <c r="E124" i="24"/>
  <c r="E76" i="24"/>
  <c r="E167" i="24"/>
  <c r="E92" i="24"/>
  <c r="E111" i="24"/>
  <c r="E79" i="24"/>
  <c r="E133" i="24"/>
  <c r="E141" i="24"/>
  <c r="E149" i="24"/>
  <c r="E157" i="24"/>
  <c r="E165" i="24"/>
  <c r="E90" i="24"/>
  <c r="E98" i="24"/>
  <c r="E106" i="24"/>
  <c r="E117" i="24"/>
  <c r="E125" i="24"/>
  <c r="E77" i="24"/>
  <c r="E134" i="24"/>
  <c r="E142" i="24"/>
  <c r="E150" i="24"/>
  <c r="E158" i="24"/>
  <c r="E166" i="24"/>
  <c r="E129" i="24"/>
  <c r="E91" i="24"/>
  <c r="E99" i="24"/>
  <c r="E110" i="24"/>
  <c r="E118" i="24"/>
  <c r="E126" i="24"/>
  <c r="E78" i="24"/>
  <c r="E135" i="24"/>
  <c r="E143" i="24"/>
  <c r="E151" i="24"/>
  <c r="E159" i="24"/>
  <c r="E84" i="24"/>
  <c r="E100" i="24"/>
  <c r="E119" i="24"/>
  <c r="E74" i="24"/>
  <c r="E136" i="24"/>
  <c r="E144" i="24"/>
  <c r="E152" i="24"/>
  <c r="E160" i="24"/>
  <c r="E168" i="24"/>
  <c r="E85" i="24"/>
  <c r="E93" i="24"/>
  <c r="E101" i="24"/>
  <c r="E112" i="24"/>
  <c r="E120" i="24"/>
  <c r="E80" i="24"/>
  <c r="E137" i="24"/>
  <c r="E145" i="24"/>
  <c r="E153" i="24"/>
  <c r="E161" i="24"/>
  <c r="E169" i="24"/>
  <c r="E86" i="24"/>
  <c r="E94" i="24"/>
  <c r="E102" i="24"/>
  <c r="E113" i="24"/>
  <c r="E121" i="24"/>
  <c r="E73" i="24"/>
  <c r="E81" i="24"/>
  <c r="E130" i="24"/>
  <c r="E138" i="24"/>
  <c r="E146" i="24"/>
  <c r="E154" i="24"/>
  <c r="E162" i="24"/>
  <c r="E170" i="24"/>
  <c r="E87" i="24"/>
  <c r="E95" i="24"/>
  <c r="E103" i="24"/>
  <c r="E114" i="24"/>
  <c r="E122" i="24"/>
  <c r="D45" i="32"/>
  <c r="C27" i="6" s="1"/>
  <c r="G25" i="32"/>
  <c r="F25" i="32"/>
  <c r="F45" i="32" s="1"/>
  <c r="E21" i="12"/>
  <c r="F21" i="12" s="1"/>
  <c r="E18" i="12"/>
  <c r="E17" i="12"/>
  <c r="E47" i="7"/>
  <c r="E48" i="7"/>
  <c r="E49" i="7"/>
  <c r="E50" i="7"/>
  <c r="E51" i="7"/>
  <c r="E46" i="7"/>
  <c r="C9" i="12"/>
  <c r="C8" i="12"/>
  <c r="C7" i="12"/>
  <c r="C6" i="12"/>
  <c r="C5" i="12"/>
  <c r="C4" i="12"/>
  <c r="F26" i="7"/>
  <c r="G45" i="32" l="1"/>
  <c r="E174" i="24"/>
  <c r="E82" i="24"/>
  <c r="D22" i="24" s="1"/>
  <c r="D24" i="24" s="1"/>
  <c r="D26" i="24" s="1"/>
  <c r="D28" i="24" s="1"/>
  <c r="F27" i="7"/>
  <c r="F31" i="7" s="1"/>
  <c r="F52" i="7"/>
  <c r="F53" i="7" s="1"/>
  <c r="F54" i="7" s="1"/>
  <c r="C34" i="6" l="1"/>
  <c r="F55" i="7"/>
  <c r="F22" i="24"/>
  <c r="F24" i="24" s="1"/>
  <c r="F26" i="24" s="1"/>
  <c r="F28" i="24" s="1"/>
  <c r="G28" i="24" s="1"/>
  <c r="C35" i="6" l="1"/>
  <c r="C36" i="6" s="1"/>
  <c r="C16" i="6"/>
  <c r="C20" i="6" s="1"/>
  <c r="C9" i="7" l="1"/>
  <c r="C8" i="7"/>
  <c r="C7" i="7"/>
  <c r="C6" i="7"/>
  <c r="C5" i="7"/>
  <c r="C4" i="7"/>
  <c r="C9" i="6" l="1"/>
  <c r="C8" i="6"/>
  <c r="C7" i="6"/>
  <c r="C6" i="6"/>
  <c r="C5" i="6"/>
  <c r="C4" i="6"/>
  <c r="C29" i="20" l="1"/>
  <c r="C6" i="20"/>
  <c r="C7" i="20"/>
  <c r="C8" i="20"/>
  <c r="C9" i="20"/>
  <c r="C5" i="20"/>
  <c r="C4" i="20"/>
  <c r="C6" i="23"/>
  <c r="C5" i="23"/>
  <c r="C4" i="23"/>
  <c r="C3" i="23"/>
  <c r="C31" i="20" l="1"/>
  <c r="C19" i="12"/>
  <c r="E19" i="12" s="1"/>
  <c r="F20" i="12" s="1"/>
  <c r="F22" i="12" s="1"/>
  <c r="C28" i="6" s="1"/>
  <c r="C29" i="6" s="1"/>
  <c r="C31" i="6" l="1"/>
  <c r="C42" i="6" s="1"/>
  <c r="C38" i="6" l="1"/>
</calcChain>
</file>

<file path=xl/sharedStrings.xml><?xml version="1.0" encoding="utf-8"?>
<sst xmlns="http://schemas.openxmlformats.org/spreadsheetml/2006/main" count="1186" uniqueCount="485">
  <si>
    <t>AAA to AA-</t>
  </si>
  <si>
    <t>A+ to BBB-</t>
  </si>
  <si>
    <t>BB+ to B-</t>
  </si>
  <si>
    <t>Below B-</t>
  </si>
  <si>
    <t>Unrated</t>
  </si>
  <si>
    <t>Zone 1</t>
  </si>
  <si>
    <t>Zone 2</t>
  </si>
  <si>
    <t>Zone 3</t>
  </si>
  <si>
    <t>Cash</t>
  </si>
  <si>
    <t>Time Deposits</t>
  </si>
  <si>
    <t>TOTAL</t>
  </si>
  <si>
    <t>Foreign Currency Exposure</t>
  </si>
  <si>
    <t>Total Long</t>
  </si>
  <si>
    <t>Total (Short)</t>
  </si>
  <si>
    <t>Repo Labilities</t>
  </si>
  <si>
    <t>Converted to TT$</t>
  </si>
  <si>
    <t>US$</t>
  </si>
  <si>
    <t>Amounts due from Related Parties</t>
  </si>
  <si>
    <t>Loans</t>
  </si>
  <si>
    <t>Other Current Assets</t>
  </si>
  <si>
    <t>Trade Creditors</t>
  </si>
  <si>
    <t>Other Current Liabilities</t>
  </si>
  <si>
    <t>Other Non-Current Liabilities</t>
  </si>
  <si>
    <t>%</t>
  </si>
  <si>
    <t>CAPITAL</t>
  </si>
  <si>
    <t>Trade Debtors</t>
  </si>
  <si>
    <t>Securities assigned to Repos/ Other Securities Lending Transactions</t>
  </si>
  <si>
    <t>Unassigned Securities</t>
  </si>
  <si>
    <t>Investment in Subsidiaries and Associated Companies</t>
  </si>
  <si>
    <t>Goodwill</t>
  </si>
  <si>
    <t>Common Equity Tier 1 Capital</t>
  </si>
  <si>
    <t>Common Equity Tier 1 Capital Before Deductions</t>
  </si>
  <si>
    <t>Deductions from Common Equity Tier 1 Capital</t>
  </si>
  <si>
    <t>Net Common Equity Tier 1 Capital</t>
  </si>
  <si>
    <t>Additional Tier 1 Capital</t>
  </si>
  <si>
    <t>Tier 2 Capital</t>
  </si>
  <si>
    <t>Capital</t>
  </si>
  <si>
    <t>Duration Proxy Method</t>
  </si>
  <si>
    <t>&gt; 5 years</t>
  </si>
  <si>
    <t>Capital Required</t>
  </si>
  <si>
    <t>Equity Risk Capital Charge</t>
  </si>
  <si>
    <t>Client Money Capital Charge</t>
  </si>
  <si>
    <t>Credit Risk</t>
  </si>
  <si>
    <t>Remaining Time to Maturity</t>
  </si>
  <si>
    <t>Total Market Value of Positions</t>
  </si>
  <si>
    <t>Assumed change in yields</t>
  </si>
  <si>
    <t>Weighted sensitivity</t>
  </si>
  <si>
    <t>Capital Charge</t>
  </si>
  <si>
    <t>Weighted Avg Maturity</t>
  </si>
  <si>
    <t>Value</t>
  </si>
  <si>
    <t>Total</t>
  </si>
  <si>
    <t>Moddur Conversion Factor</t>
  </si>
  <si>
    <t xml:space="preserve">Market Value * Moddur </t>
  </si>
  <si>
    <t>Duration Factos</t>
  </si>
  <si>
    <t>Exposure</t>
  </si>
  <si>
    <t>Cash Collateral</t>
  </si>
  <si>
    <t>Other Collateral</t>
  </si>
  <si>
    <t>TRINIDAD AND TOBAGO SECURITIES AND EXCHANGE COMMISSION</t>
  </si>
  <si>
    <t>Name of Reporting Entity</t>
  </si>
  <si>
    <t>Please Select from Drop Down Menu</t>
  </si>
  <si>
    <t>Type of Reporting Entity</t>
  </si>
  <si>
    <t>Relevant Date of Report</t>
  </si>
  <si>
    <t>Name of Senior Officer Reporting</t>
  </si>
  <si>
    <t>Date Report Made</t>
  </si>
  <si>
    <t>Number of Clients</t>
  </si>
  <si>
    <t>Group Affiliation</t>
  </si>
  <si>
    <t>Exchange Rate USD</t>
  </si>
  <si>
    <r>
      <rPr>
        <b/>
        <sz val="16"/>
        <color rgb="FFFF0000"/>
        <rFont val="Calibri"/>
        <family val="2"/>
        <scheme val="minor"/>
      </rPr>
      <t>NB</t>
    </r>
    <r>
      <rPr>
        <sz val="16"/>
        <color rgb="FFFF0000"/>
        <rFont val="Calibri"/>
        <family val="2"/>
        <scheme val="minor"/>
      </rPr>
      <t xml:space="preserve"> - Information must be presented on an unconsolidated basis.</t>
    </r>
  </si>
  <si>
    <t>Ansa Merchant Bank Limited</t>
  </si>
  <si>
    <t>The Home Mortgage Bank</t>
  </si>
  <si>
    <t>Firstline Securities Limited</t>
  </si>
  <si>
    <t>Ansa Securities Limited</t>
  </si>
  <si>
    <t>Development Finance Limited</t>
  </si>
  <si>
    <t>KSBM Asset Management Limited</t>
  </si>
  <si>
    <t>Maritime Capital Limited</t>
  </si>
  <si>
    <t>NCB Merchant Bank (Trinidad and Tobago) Limited</t>
  </si>
  <si>
    <t>Scotiabank Trinidad and Tobago Limited</t>
  </si>
  <si>
    <t>Scotia Investments (Trinidad and Tobago) Limited</t>
  </si>
  <si>
    <t>First Citizens Bank Limited</t>
  </si>
  <si>
    <t>KCL Capital Market Brokers Limited</t>
  </si>
  <si>
    <t>Citicorp Merchant Bank Limited</t>
  </si>
  <si>
    <t>First Citizens Brokerage and Advisory Services Limited</t>
  </si>
  <si>
    <t xml:space="preserve">First Citizens Depository Services Limited </t>
  </si>
  <si>
    <t>Guardian Asset Management and Investment Services Limited</t>
  </si>
  <si>
    <t>Guardian Group Trust Limited</t>
  </si>
  <si>
    <t>Guardian Life of the Caribbean Limited</t>
  </si>
  <si>
    <t>JMMB Bank (T&amp;T) Limited</t>
  </si>
  <si>
    <t>SHBL Investments Company Limited</t>
  </si>
  <si>
    <t>Bourse Brokers Limited</t>
  </si>
  <si>
    <t>First Citizens Investment Services Limited</t>
  </si>
  <si>
    <t>Capital Markets Elite Group (Trinidad and Tobago) Limited</t>
  </si>
  <si>
    <t>FCL Financial Limited</t>
  </si>
  <si>
    <t>Bourse Securities Limited</t>
  </si>
  <si>
    <t>Sagicor Investments Trinidad and Tobago Limited</t>
  </si>
  <si>
    <t>JMMB Investments (Trinidad and Tobago) Limited</t>
  </si>
  <si>
    <t>Admiral Limited</t>
  </si>
  <si>
    <t>Sheppard Securities Limited</t>
  </si>
  <si>
    <t>SEAF Caribbean Management LLC</t>
  </si>
  <si>
    <t>Republic Trustee Services Limited</t>
  </si>
  <si>
    <t>Republic Wealth Management Limited (Formerly RSL)</t>
  </si>
  <si>
    <t>Trinidad and Tobago Unit Trust Corporation</t>
  </si>
  <si>
    <t xml:space="preserve">Waterloo Capital Advisors Limited </t>
  </si>
  <si>
    <t>First Citizens Portfolio and Investment Management Services Limited</t>
  </si>
  <si>
    <t>Republic Bank Limited</t>
  </si>
  <si>
    <t>Sagicor Life Incorporated</t>
  </si>
  <si>
    <t>Clewett, Nigel</t>
  </si>
  <si>
    <t>Mondial (Trinidad) Limited</t>
  </si>
  <si>
    <t>Murphy Clarke Financial Limited</t>
  </si>
  <si>
    <t>RBC Investment Management (Caribbean) Limited</t>
  </si>
  <si>
    <t>RBC Merchant Bank (Caribbean) Limited</t>
  </si>
  <si>
    <t>RBC Royal Bank (Trinidad and Tobago) Limited</t>
  </si>
  <si>
    <t>Caribbean Stockbrokers Limited</t>
  </si>
  <si>
    <t>FirstCaribbean International Bank (Trinidad &amp; Tobago) Limited</t>
  </si>
  <si>
    <t>Aspire Fund Management Company Limited</t>
  </si>
  <si>
    <t>Williams, Aldon Philip</t>
  </si>
  <si>
    <t>Burris, Stephen</t>
  </si>
  <si>
    <t>JMMB Securities (T&amp;T) Limited</t>
  </si>
  <si>
    <t>West Indies Stockbrokers Limited</t>
  </si>
  <si>
    <t>Broker-Dealer</t>
  </si>
  <si>
    <t>Underwriter</t>
  </si>
  <si>
    <t>Report Date</t>
  </si>
  <si>
    <t xml:space="preserve">Financial Group </t>
  </si>
  <si>
    <t>Independent</t>
  </si>
  <si>
    <t xml:space="preserve">Bank Group </t>
  </si>
  <si>
    <t>RISK-BASED CAPITAL ADEQUACY AND LIQUIDITY ASSESSMENT</t>
  </si>
  <si>
    <t xml:space="preserve">TRINIDAD AND TOBAGO SECURITIES AND EXCHANGE COMMISSION </t>
  </si>
  <si>
    <t xml:space="preserve">PLEASE DO NOT ATTEMPT TO ALTER THE STRUCTURE OF THESE FORMS </t>
  </si>
  <si>
    <t>TT$</t>
  </si>
  <si>
    <t>LIQUID ASSETS</t>
  </si>
  <si>
    <t>Cash and Cash Equivalents held in a Financial Institution</t>
  </si>
  <si>
    <t>LIQUIDITY REQUIREMENT ASSESSMENT FORM</t>
  </si>
  <si>
    <t>Units of Regulated Domestic Collective Investment Schemes (up to a ceiling of 5% of the AUM of the Fund)</t>
  </si>
  <si>
    <t>Bonds of other Domestic Issuers (with a maturity of up to 1 year)</t>
  </si>
  <si>
    <t>Domestic Equities (up to a ceiling of 5% of the amount in issuance)</t>
  </si>
  <si>
    <t>Assets held in such other form as approved by the Commission</t>
  </si>
  <si>
    <t>LIQUIDITY REQUIREMENT</t>
  </si>
  <si>
    <t>SURPLUS LIQUIDITY</t>
  </si>
  <si>
    <t>CAPITAL REQUIREMENT ASSESSMENT FORM</t>
  </si>
  <si>
    <t>SEC-PR01</t>
  </si>
  <si>
    <t>SEC-PR02</t>
  </si>
  <si>
    <t>Equity Risk</t>
  </si>
  <si>
    <t>Tier 1 Capital</t>
  </si>
  <si>
    <t>SEC-PR03</t>
  </si>
  <si>
    <t>PLEASE MAKE SURE TO INCLUDE THE TOTAL MARK TO MARKET VALUE OF ALL DEBT AND INTEREST BEARING POSITIONS IN YOUR PROPRIETARY BOOK AND REPO BOOK</t>
  </si>
  <si>
    <t>SEC-PR12</t>
  </si>
  <si>
    <t>TIER 1 CAPITAL</t>
  </si>
  <si>
    <t>QUALIFYING CAPITAL FORM</t>
  </si>
  <si>
    <t>Audited Retained Earnings</t>
  </si>
  <si>
    <t>Fully Paid Issued Ordinary Share Capital Premium</t>
  </si>
  <si>
    <t>Fully Paid Issued Ordinary Share Capital</t>
  </si>
  <si>
    <t>Other Intangibles Assets</t>
  </si>
  <si>
    <t>Total Deductions from Common Equity Tier 1 Capital</t>
  </si>
  <si>
    <t>Fully Paid Perpetual Cumulative Preference Shares</t>
  </si>
  <si>
    <t>Fully Paid Perpetual Non-Cumulative Preference Shares</t>
  </si>
  <si>
    <t>Fully Paid Perpetual Non-Cumulative Preference Share Capital Premium</t>
  </si>
  <si>
    <t>NET TIER 1 CAPITAL</t>
  </si>
  <si>
    <t>TIER 2 CAPITAL</t>
  </si>
  <si>
    <t>Fully Paid Perpetual Cumulative Share Capital Premium</t>
  </si>
  <si>
    <t>Hybrid Capital Instruments</t>
  </si>
  <si>
    <t>Subordinated Term Debt with Remaining Maturity of:</t>
  </si>
  <si>
    <t xml:space="preserve">     One year or less</t>
  </si>
  <si>
    <t xml:space="preserve">     Over one year through two years</t>
  </si>
  <si>
    <t xml:space="preserve">     Over two years through three years</t>
  </si>
  <si>
    <t xml:space="preserve">     Over three years through four years</t>
  </si>
  <si>
    <t xml:space="preserve">     Over four years through five years</t>
  </si>
  <si>
    <t xml:space="preserve">     Over five years</t>
  </si>
  <si>
    <t>Total Subordinated Term Debt</t>
  </si>
  <si>
    <t>Qualifying Amount</t>
  </si>
  <si>
    <t>Discount</t>
  </si>
  <si>
    <t>Gross Value</t>
  </si>
  <si>
    <t>NET TIER 2 CAPITAL</t>
  </si>
  <si>
    <t>ALLOWABLE TIER 2 CAPITAL</t>
  </si>
  <si>
    <t>TOTAL QUALIFYING CAPITAL</t>
  </si>
  <si>
    <t>CREDIT RISK FORM</t>
  </si>
  <si>
    <t>SEC-PR11</t>
  </si>
  <si>
    <t>CLIENT LOANS</t>
  </si>
  <si>
    <t>Risk Weights</t>
  </si>
  <si>
    <t>Credit Risk Capital Charge</t>
  </si>
  <si>
    <t>Uncollateralized Portion of Loans</t>
  </si>
  <si>
    <t>Total Client Loans</t>
  </si>
  <si>
    <t>Client Loans Issued</t>
  </si>
  <si>
    <t>CONTINGENT LIABILITIES</t>
  </si>
  <si>
    <t>CREDIT RISK CAPITAL REQUIREMENT</t>
  </si>
  <si>
    <t>Note 1</t>
  </si>
  <si>
    <t>NOTES</t>
  </si>
  <si>
    <t>Name of Issuer</t>
  </si>
  <si>
    <t>Maturity Date (dd/mm/yyyy)</t>
  </si>
  <si>
    <t>Value (TT$)</t>
  </si>
  <si>
    <t># Years to Maturity</t>
  </si>
  <si>
    <t>Proprietary Book and Repo Book Positions</t>
  </si>
  <si>
    <t>Zone</t>
  </si>
  <si>
    <t>SEC-PR04</t>
  </si>
  <si>
    <t>Market Value</t>
  </si>
  <si>
    <t>Interest Rate Risk Charge</t>
  </si>
  <si>
    <t>Other Domestic Bonds</t>
  </si>
  <si>
    <t>Foreign Government and Non-Government Securities</t>
  </si>
  <si>
    <t>Government of the Republic of Trinidad &amp; Tobago Euro Bonds</t>
  </si>
  <si>
    <t>Government of the Republic of Trinidad &amp; Tobago TT Securities</t>
  </si>
  <si>
    <t>SEC-PR06</t>
  </si>
  <si>
    <t>PLEASE MAKE SURE TO INCLUDE THE TOTAL MARKET VALUE OF ALL EQUITY POSITIONS IN YOUR PROPRIETARY BOOK AND REPO BOOK</t>
  </si>
  <si>
    <t>TT and Foreign Equity</t>
  </si>
  <si>
    <t>Total Capital Required Against Equity Risk</t>
  </si>
  <si>
    <t>OTHER</t>
  </si>
  <si>
    <t>SEC-PR05</t>
  </si>
  <si>
    <t>PLEASE MAKE SURE TO INCLUDE THE TOTAL MARKET VALUE OF ALL SECURITIES IN YOUR PROPRIETARY BOOK AND REPO BOOK</t>
  </si>
  <si>
    <t>FOREIGN CURRENCY ASSETS</t>
  </si>
  <si>
    <t>Governemnt Securities (less than 1 year)</t>
  </si>
  <si>
    <t>Non-Government Securities (less than 6 months)</t>
  </si>
  <si>
    <t>Other Non-Current Assets</t>
  </si>
  <si>
    <t>TOTAL FOREIGN CURRENCY ASSETS</t>
  </si>
  <si>
    <t>FOREIGN CURRENCY LIABILITIES</t>
  </si>
  <si>
    <t>TOTAL FOREIGN CURRENCY LIABILITES</t>
  </si>
  <si>
    <t>TOTAL LIABILITIES AND CAPITAL</t>
  </si>
  <si>
    <t>NET POSITION</t>
  </si>
  <si>
    <t>Total Capital Required Against Foreign Exchange Risk</t>
  </si>
  <si>
    <t>Foreign Exchange Risk Capital Charge</t>
  </si>
  <si>
    <t>FOREIGN CURRENCY EXPOSURE</t>
  </si>
  <si>
    <t>SEC-PR07</t>
  </si>
  <si>
    <t>Client Cash held</t>
  </si>
  <si>
    <t>Foreign Exchange Risk</t>
  </si>
  <si>
    <t>Total Capital Required Against Risk to Client Money</t>
  </si>
  <si>
    <t>Risk to Client Money</t>
  </si>
  <si>
    <t>Risk to Client Assets Under Management</t>
  </si>
  <si>
    <t>Client Assets Under Management</t>
  </si>
  <si>
    <t>Client AUM Capital Charge</t>
  </si>
  <si>
    <t>SEC-PR08</t>
  </si>
  <si>
    <t>Total Capital Required Against Risk to Client AUM</t>
  </si>
  <si>
    <t>SEC-PR09</t>
  </si>
  <si>
    <t>Client Assets in Safekeeping or Custody (where the firm has the power to instruct movements)</t>
  </si>
  <si>
    <t>Total Capital Required Against Risk to Client Assets in Safekeeping</t>
  </si>
  <si>
    <t>Risk to Client Assets in Safekeeping</t>
  </si>
  <si>
    <t>Client Assets in Safekeeping Capital Charge</t>
  </si>
  <si>
    <t>RISK TO CLIENT ASSETS IN SAFEKEEPING FORM</t>
  </si>
  <si>
    <t>RISK TO CLIENT ASSETS UNDER MANAGEMENT FORM</t>
  </si>
  <si>
    <t>RISK TO CLIENT MONEY FORM</t>
  </si>
  <si>
    <t>EQUITY RISK FORM</t>
  </si>
  <si>
    <t>SEC-PR10.1</t>
  </si>
  <si>
    <t>SEC-PR10.2</t>
  </si>
  <si>
    <t>SEC-PR10.3</t>
  </si>
  <si>
    <t>SEC-PR10.4</t>
  </si>
  <si>
    <t>FUND 1</t>
  </si>
  <si>
    <t>Where Applicable:</t>
  </si>
  <si>
    <t>Name of CIS Manager</t>
  </si>
  <si>
    <t>Reporting Currency</t>
  </si>
  <si>
    <t>TTD</t>
  </si>
  <si>
    <t>NAV Type</t>
  </si>
  <si>
    <t>Floating</t>
  </si>
  <si>
    <t>Category of CIS</t>
  </si>
  <si>
    <t>Equity</t>
  </si>
  <si>
    <t>FUND 2</t>
  </si>
  <si>
    <t>FUND 3</t>
  </si>
  <si>
    <t>Fixed</t>
  </si>
  <si>
    <t>Not Applicable</t>
  </si>
  <si>
    <t>EUR</t>
  </si>
  <si>
    <t>USD</t>
  </si>
  <si>
    <t>GBP</t>
  </si>
  <si>
    <t>XCD</t>
  </si>
  <si>
    <t>BBD</t>
  </si>
  <si>
    <t>JMD</t>
  </si>
  <si>
    <t>FUND 4</t>
  </si>
  <si>
    <t>Reporting Currency-1</t>
  </si>
  <si>
    <t>Reporting Currency-2</t>
  </si>
  <si>
    <t>Fixed Income</t>
  </si>
  <si>
    <t>Balance</t>
  </si>
  <si>
    <t>Alternative</t>
  </si>
  <si>
    <t>Other</t>
  </si>
  <si>
    <t>Reporting Currency-3</t>
  </si>
  <si>
    <t>Reporting Currency-4</t>
  </si>
  <si>
    <t>A SEPARATE TABLE IS TO BE COMPLETED FOR EACH FIXED NAV FUND MANAGED</t>
  </si>
  <si>
    <t>Note 2</t>
  </si>
  <si>
    <t>Note 3</t>
  </si>
  <si>
    <t>Positions</t>
  </si>
  <si>
    <t>FIXED NAV CIS FOREIGN EXCHANGE RISK FORM</t>
  </si>
  <si>
    <t>FIXED NAV CIS EQUITY RISK FORM</t>
  </si>
  <si>
    <t>Fixed NAV CIS Capital Charge</t>
  </si>
  <si>
    <t>MARKET RISK</t>
  </si>
  <si>
    <t>Fund 1</t>
  </si>
  <si>
    <t>Fund 2</t>
  </si>
  <si>
    <t>Fund 3</t>
  </si>
  <si>
    <t>Fund 4</t>
  </si>
  <si>
    <t>Fixed NAV CIS Guarantee</t>
  </si>
  <si>
    <t>FIXED NAV CIS GUARANTEE FORM</t>
  </si>
  <si>
    <t>Total Capital Required Against Fixed NAV Guarantee</t>
  </si>
  <si>
    <t>Phase 1</t>
  </si>
  <si>
    <t>Phase 2</t>
  </si>
  <si>
    <t>Phase 3</t>
  </si>
  <si>
    <t>Implementation Phases</t>
  </si>
  <si>
    <t>SEC-PR10</t>
  </si>
  <si>
    <t>SURPLUS/ DEFICIT</t>
  </si>
  <si>
    <t>QUALIFYING CAPITAL</t>
  </si>
  <si>
    <t>CREDIT RISK</t>
  </si>
  <si>
    <t>OPERATIONAL RISK</t>
  </si>
  <si>
    <t>Total Capital Required Against Market Risk</t>
  </si>
  <si>
    <t>Total Capital Required Against Operational Risk</t>
  </si>
  <si>
    <t>Total Capital Required Against Credit Risk</t>
  </si>
  <si>
    <t>TOTAL RISK-BASED CAPITAL REQUIREMENT</t>
  </si>
  <si>
    <t>Total Qualifying Capital</t>
  </si>
  <si>
    <t>Government of the Republic of Trinidad and Tobago Bonds</t>
  </si>
  <si>
    <t>Total Liquid Assets</t>
  </si>
  <si>
    <t>Total Liquidity Requirement</t>
  </si>
  <si>
    <t>Duration Factors</t>
  </si>
  <si>
    <t>Sagicor Funds Inc.</t>
  </si>
  <si>
    <t>Sagicor Merchant Limited</t>
  </si>
  <si>
    <t>Scotia DBG Fund Managers Limited</t>
  </si>
  <si>
    <t>Scotia Trust and Merchant Bank (TT)</t>
  </si>
  <si>
    <t>OECD Sovereign Bonds</t>
  </si>
  <si>
    <t>OECD Corporate Bonds, Equities and Collective Investment Schemes</t>
  </si>
  <si>
    <t>Weighted Avg. Maturity</t>
  </si>
  <si>
    <t>Government of the Republic of Trinidad &amp; Tobago Eurobonds</t>
  </si>
  <si>
    <t>Government Securities (less than 1 year)</t>
  </si>
  <si>
    <t>Current Year Losses</t>
  </si>
  <si>
    <t>NB - Allowable Tier 2 Capital cannot be greater than Net Common Equity Tier 1 Capital</t>
  </si>
  <si>
    <t>Name of CIS</t>
  </si>
  <si>
    <t>ANSA TT$ Income Fund</t>
  </si>
  <si>
    <t>ANSA Secured Fund</t>
  </si>
  <si>
    <t>ANSA US$ Income Fund</t>
  </si>
  <si>
    <t>ANSA US$ Secured Fund</t>
  </si>
  <si>
    <t>Bourse Brazil Latin Fund</t>
  </si>
  <si>
    <t>Savinvest Capital Growth Fund</t>
  </si>
  <si>
    <t>Savinvest Group Retirement Plan</t>
  </si>
  <si>
    <t>Savinvest India Asia Fund</t>
  </si>
  <si>
    <t>Savinvest Individual Retirement Plan</t>
  </si>
  <si>
    <t>Savinvest Structured Investment Fund</t>
  </si>
  <si>
    <t>Savinvest US Dollar Investment Income Fund</t>
  </si>
  <si>
    <t>Scotia DBG Caribbean Income Fund Inc.</t>
  </si>
  <si>
    <t>Eppley Caribbean Property Fund Limited - Development Fund</t>
  </si>
  <si>
    <t>Eppley Caribbean Property Fund Limited - Value Fund</t>
  </si>
  <si>
    <t>El Tucuche Fixed Income Fund</t>
  </si>
  <si>
    <t>Immortelle Income &amp; Growth Fund</t>
  </si>
  <si>
    <t>The Abercrombie Fund</t>
  </si>
  <si>
    <t xml:space="preserve">FCB Tax Advantage Plus </t>
  </si>
  <si>
    <t>The Paria Fund</t>
  </si>
  <si>
    <t>Global Fund Solution Aggressive Fund</t>
  </si>
  <si>
    <t>Mortgage Participation Fund</t>
  </si>
  <si>
    <t>Samaan Tree Fund</t>
  </si>
  <si>
    <t>JMMB TTD Income Fund</t>
  </si>
  <si>
    <t>JMMB USD Income Fund</t>
  </si>
  <si>
    <t>Republic Caribbean Equity Fund</t>
  </si>
  <si>
    <t>Republic Money Market Fund</t>
  </si>
  <si>
    <t>Republic US$ Fixed Income Securities Fund</t>
  </si>
  <si>
    <t>Roytrin TT Dollar Money Market Fund</t>
  </si>
  <si>
    <t>Roytrin US Dollar Money Market Fund</t>
  </si>
  <si>
    <t>Roytrin EURO HighYield Fund</t>
  </si>
  <si>
    <t>Roytrin TT Dollar High Yield Fund</t>
  </si>
  <si>
    <t>Roytrin TTD Income and Growth Fund</t>
  </si>
  <si>
    <t>Roytrin TT Dollar Income Fund</t>
  </si>
  <si>
    <t>Roytrin Mutual USD Income and Growth Fund</t>
  </si>
  <si>
    <t>Roytrin US Dollar Income Fund</t>
  </si>
  <si>
    <t>Canadian Equity Fund</t>
  </si>
  <si>
    <t>Scotia Trinidad and Tobago Fixed Income Fund</t>
  </si>
  <si>
    <t>Global Equity Fund</t>
  </si>
  <si>
    <t>Scotia Trinidad and Tobago Growth and Income Fund</t>
  </si>
  <si>
    <t>Money Market Fund</t>
  </si>
  <si>
    <t>Trinidad &amp; Tobago Short-Term Income Fund</t>
  </si>
  <si>
    <t>US Dollar Bond Fund</t>
  </si>
  <si>
    <t>US Equity Fund</t>
  </si>
  <si>
    <t>Sagicor Global Balanced Fund</t>
  </si>
  <si>
    <t>TT$ Fixed Income Fund</t>
  </si>
  <si>
    <t>US$ Global Balanced Fund</t>
  </si>
  <si>
    <t>Calypso Macro Index Fund</t>
  </si>
  <si>
    <t>Corporate Fund</t>
  </si>
  <si>
    <t>UTC North American Fund</t>
  </si>
  <si>
    <t>Growth and Income Fund</t>
  </si>
  <si>
    <t>Global Investor Select ETF Funds SP - Aggressive</t>
  </si>
  <si>
    <t>Global Investor Select ETF Funds SP - Conservative</t>
  </si>
  <si>
    <t xml:space="preserve">Global Investor Select ETF Funds SP - Moderate </t>
  </si>
  <si>
    <t>TT Dollar Income Fund</t>
  </si>
  <si>
    <t>US Dollar Income Fund</t>
  </si>
  <si>
    <t>Universal Retirement Fund</t>
  </si>
  <si>
    <t xml:space="preserve">Eppley Caribbean Property Fund Limited SCC </t>
  </si>
  <si>
    <t>SHOULD YOU REQUIRE ADDITIONAL SPACE, PLEASE ADD ROWS AS NEEDED AND MAKE SURE TO COPY DOWN THE FORMULA IN THE COLUMN TITLED # YEARS TO MATURITY</t>
  </si>
  <si>
    <t>Note 4</t>
  </si>
  <si>
    <t>Name of Fixed NAV CIS-1</t>
  </si>
  <si>
    <t>Category of Fixed NAV CIS-4</t>
  </si>
  <si>
    <t>Name of Fixed NAV CIS Trustee-4, where applicable</t>
  </si>
  <si>
    <t>Name of Fixed NAV CIS Manager-4</t>
  </si>
  <si>
    <t>Name of Fixed NAV CIS-4</t>
  </si>
  <si>
    <t>Category of Fixed NAV CIS-3</t>
  </si>
  <si>
    <t>Name of Fixed NAV CIS Trustee-3, where applicable</t>
  </si>
  <si>
    <t>Name of Fixed NAV CIS Manager-3</t>
  </si>
  <si>
    <t>Name of Fixed NAV CIS-3</t>
  </si>
  <si>
    <t>Category of Fixed NAV CIS-2</t>
  </si>
  <si>
    <t>Name of Fixed NAV CIS Trustee-2, where applicable</t>
  </si>
  <si>
    <t>Name of Fixed NAV CIS Manager-2</t>
  </si>
  <si>
    <t>Name of Fixed NAV CIS-2</t>
  </si>
  <si>
    <t>Category of Fixed NAV CIS-1</t>
  </si>
  <si>
    <t>Name of Fixed NAV CIS Trustee-1, where applicable</t>
  </si>
  <si>
    <t>Name of Fixed NAV CIS Manager-1</t>
  </si>
  <si>
    <t>CAPITAL REQUIREMENT per SECURITIES BY-LAWS</t>
  </si>
  <si>
    <t>TTSEC CAPITAL REQUIREMENT</t>
  </si>
  <si>
    <t>Coupon</t>
  </si>
  <si>
    <t>ISIN/CUSIP (if app)</t>
  </si>
  <si>
    <t>Number of units</t>
  </si>
  <si>
    <t>Price currency (TTD, USD, etc.)</t>
  </si>
  <si>
    <t>Price per unit</t>
  </si>
  <si>
    <t>Other$</t>
  </si>
  <si>
    <t>VALUE (TT$)</t>
  </si>
  <si>
    <t>SEC-PR13</t>
  </si>
  <si>
    <t>CAPITAL REQUIREMENT (TT$)</t>
  </si>
  <si>
    <t>Contract Start Date (dd/mm/yyyy)</t>
  </si>
  <si>
    <t>Contract End Date (dd/mm/yyyy)</t>
  </si>
  <si>
    <t>UNDERWRITING ADDITIONAL CAPITAL REQUIREMENT</t>
  </si>
  <si>
    <t>UNDERWRITING RISK FORM</t>
  </si>
  <si>
    <t>Total Capital Required Against Underwriting Risk</t>
  </si>
  <si>
    <t>SHOULD YOU REQUIRE ADDITIONAL SPACE, PLEASE ADD ROWS AS NEEDED AND MAKE SURE TO COPY DOWN THE FORMULA IN THE COLUMNS TITLED VALUE (TT$) AND CAPITAL REQUIREMENT (TT$)</t>
  </si>
  <si>
    <t>Limited Life Redeemable Preference Shares with Remaining Maturity of:</t>
  </si>
  <si>
    <t>Total Limited Life Redeemable Preference Shares</t>
  </si>
  <si>
    <t>Capital Reserves (excluding asset revaluation reserves)</t>
  </si>
  <si>
    <t>General Reserves (excluding those for losses on assets)</t>
  </si>
  <si>
    <t>Statutory Reserve Fund</t>
  </si>
  <si>
    <t>Total Repo Liabilities maturing within 3 months</t>
  </si>
  <si>
    <t>15% of Total Repo Liabilities maturing within 3 months</t>
  </si>
  <si>
    <t>6 months' audited Operational Expenses (excluding extraordinary items, tax costs and non-cash items)</t>
  </si>
  <si>
    <t>Net Long Foreign Currency Position Capital Charge</t>
  </si>
  <si>
    <t>Net (Short) Foreign Currency Position Capital Charge</t>
  </si>
  <si>
    <t>Net Long Position</t>
  </si>
  <si>
    <t>Net (Short) Position</t>
  </si>
  <si>
    <t>Unaudited retained earnings for current financial year</t>
  </si>
  <si>
    <t>Total Capital Required Against Specific Risk</t>
  </si>
  <si>
    <t>Total Capital Required Against General Market Risk</t>
  </si>
  <si>
    <t>General Interest Rate Risk</t>
  </si>
  <si>
    <t>Specific Interest Rate Risk</t>
  </si>
  <si>
    <t>Foreign Currency Risk</t>
  </si>
  <si>
    <t>GENERAL INTEREST RATE  RISK FORM</t>
  </si>
  <si>
    <t>SPECIFIC INTEREST RATE RISK FORM</t>
  </si>
  <si>
    <t>FOREIGN CURRENCY RISK FORM</t>
  </si>
  <si>
    <t>FigTree Financial (T&amp;T) Limited</t>
  </si>
  <si>
    <t>≤ 1 year</t>
  </si>
  <si>
    <t>&gt; 1 year and ≤ 5 years</t>
  </si>
  <si>
    <t>B3V Holdings Limited</t>
  </si>
  <si>
    <t>Investment Adviser</t>
  </si>
  <si>
    <t>Phase 0</t>
  </si>
  <si>
    <t>Sagicor Funds Incorporated</t>
  </si>
  <si>
    <t>GAM Asia-Pacific Rim Equity Fund</t>
  </si>
  <si>
    <t>GAM BRIC Equity Fund</t>
  </si>
  <si>
    <t>GAM Emerging Markets Bond Fund</t>
  </si>
  <si>
    <t>GAM European Equity Fund</t>
  </si>
  <si>
    <t>GAM Global Bond Fund</t>
  </si>
  <si>
    <t>GAM Global Fund Solution: Aggressive Fund</t>
  </si>
  <si>
    <t>GAM Global Fund Solution: Conservative Fund</t>
  </si>
  <si>
    <t>GAM Global Fund Solution: Moderate Fund</t>
  </si>
  <si>
    <t>GAM New Economy Equity Fund</t>
  </si>
  <si>
    <t>GAM North American Equity Fund</t>
  </si>
  <si>
    <t>GAM Pan Caribbean Balanced Fund</t>
  </si>
  <si>
    <t>GAM TTD Monthly Income Fund</t>
  </si>
  <si>
    <t>GAM USD Monthly Income Fund</t>
  </si>
  <si>
    <t>Guardian Caribbean Equity Fund</t>
  </si>
  <si>
    <t>Guardian Fixed Income Fund</t>
  </si>
  <si>
    <t>JMMB Global Equities Fund</t>
  </si>
  <si>
    <t>JMMB International Bond Fund</t>
  </si>
  <si>
    <t>JMMB Regional Sovereign Bond Fund</t>
  </si>
  <si>
    <t>JMMB TTD Optimal Fund</t>
  </si>
  <si>
    <t>JMMB USD Optimal Fund</t>
  </si>
  <si>
    <t>Sagicor Go-Mutual Balanced (TTD)</t>
  </si>
  <si>
    <t>Sagicor Go-Mutual Bond (TTD)</t>
  </si>
  <si>
    <t>Sagicor Go-Mutual Bond (USD)</t>
  </si>
  <si>
    <t>Sagicor Go-Mutual Equity (TTD)</t>
  </si>
  <si>
    <t>Sagicor Go-Mutual Income (USD)</t>
  </si>
  <si>
    <t xml:space="preserve">Sagicor Asset Management Incorporated </t>
  </si>
  <si>
    <t>Scotia Investments Trinidad &amp; Tobago Ltd.</t>
  </si>
  <si>
    <t>The Maritime Global Equity Fund Class A</t>
  </si>
  <si>
    <t>The Maritime Global Equity Fund Class F</t>
  </si>
  <si>
    <t>The Maritime Income &amp; Growth Fund Class A</t>
  </si>
  <si>
    <t>The Maritime Income &amp; Growth Fund Class F</t>
  </si>
  <si>
    <t>FIXED NAV CIS SPECIFIC INTEREST RATE RISK FORM</t>
  </si>
  <si>
    <t>FIXED NAV CIS GENERAL INTEREST RATE RISK FORM</t>
  </si>
  <si>
    <t>LIQUIDITY REQUIREMENTS SEC-PR01</t>
  </si>
  <si>
    <t>CAPITAL REQUIREMENTS SEC-PR02</t>
  </si>
  <si>
    <t>GENERAL INTEREST RATE RISK SEC-PR03</t>
  </si>
  <si>
    <t>SPECIFIC INTEREST RATE RISK SEC-PR04</t>
  </si>
  <si>
    <t>FOREIGN EXCHANGE RISK SEC-PR05</t>
  </si>
  <si>
    <t>EQUITY RISK SEC-PR06</t>
  </si>
  <si>
    <t>RISK TO CLIENT MONEY SEC-PR07</t>
  </si>
  <si>
    <t>RISK TO CLIENT ASSETS UNDER MANAGEMENT SEC-PR08</t>
  </si>
  <si>
    <t>RISK TO CLIENT ASSETS IN SAFEKEEPING SEC-PR09</t>
  </si>
  <si>
    <t>FIXED NAV CIS GUARANTEE SEC-PR10</t>
  </si>
  <si>
    <t>CREDIT RISK SEC-PR11</t>
  </si>
  <si>
    <t>QUALIFYING CAPITAL SEC-PR12</t>
  </si>
  <si>
    <t>UNDERWRITING RISK SEC-PR13</t>
  </si>
  <si>
    <t>TABLE OF CONTENTS</t>
  </si>
  <si>
    <t>Click on the items within the Table of Contents to be directed to the relevant form.</t>
  </si>
  <si>
    <t xml:space="preserve">                     FIXED NAV CIS SPECIFIC INTEREST RATE RISK SEC-PR10.2</t>
  </si>
  <si>
    <t xml:space="preserve">                     FIXED NAV CIS EQUITY RISK SEC-PR10.4 </t>
  </si>
  <si>
    <t xml:space="preserve">                     FIXED NAV CIS GENERAL INTEREST RATE RISK SEC-PR10.1</t>
  </si>
  <si>
    <t xml:space="preserve">                     FIXED NAV CIS FOREIGN EXCHANGE RISK SEC-PR10.3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</si>
</sst>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#."/>
    <numFmt numFmtId="166" formatCode="#,##0.0"/>
    <numFmt numFmtId="167" formatCode="_-* #,##0.0000_-;\-* #,##0.0000_-;_-* &quot;-&quot;??_-;_-@_-"/>
    <numFmt numFmtId="168" formatCode="_-* #,##0.00000_-;\-* #,##0.00000_-;_-* &quot;-&quot;??_-;_-@_-"/>
    <numFmt numFmtId="169" formatCode="0.0%"/>
    <numFmt numFmtId="170" formatCode="#,##0_ ;[Red]\-#,##0\ "/>
    <numFmt numFmtId="171" formatCode="[$-409]d\-mmm\-yy;@"/>
    <numFmt numFmtId="172" formatCode="[$-2C09]dddd\,\ dd\ mmmm\ yyyy;@"/>
    <numFmt numFmtId="173" formatCode="0.0000"/>
    <numFmt numFmtId="174" formatCode="#,##0_ ;\-#,##0\ "/>
    <numFmt numFmtId="175" formatCode="[$-F800]dddd\,\ mmmm\ dd\,\ yyyy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name val="Calibri"/>
      <family val="2"/>
    </font>
    <font>
      <i/>
      <sz val="11"/>
      <color rgb="FF000000"/>
      <name val="Calibri"/>
      <family val="2"/>
    </font>
    <font>
      <b/>
      <sz val="18"/>
      <color rgb="FFFF0000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</font>
    <font>
      <sz val="12"/>
      <color theme="1"/>
      <name val="Times New Roman"/>
      <family val="1"/>
    </font>
    <font>
      <b/>
      <sz val="14"/>
      <color rgb="FFFF0000"/>
      <name val="Calibri"/>
      <family val="2"/>
    </font>
    <font>
      <sz val="10"/>
      <color indexed="12"/>
      <name val="Calibri"/>
      <family val="2"/>
      <scheme val="minor"/>
    </font>
    <font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6" applyNumberFormat="0" applyFill="0" applyAlignment="0" applyProtection="0"/>
    <xf numFmtId="0" fontId="7" fillId="0" borderId="0" applyNumberFormat="0" applyFont="0" applyBorder="0">
      <alignment horizontal="right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</cellStyleXfs>
  <cellXfs count="300">
    <xf numFmtId="0" fontId="0" fillId="0" borderId="0" xfId="0"/>
    <xf numFmtId="0" fontId="3" fillId="0" borderId="0" xfId="0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3" borderId="1" xfId="2" applyNumberFormat="1" applyFont="1" applyFill="1" applyBorder="1" applyAlignment="1" applyProtection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9" fontId="0" fillId="4" borderId="0" xfId="0" applyNumberFormat="1" applyFill="1"/>
    <xf numFmtId="164" fontId="0" fillId="4" borderId="1" xfId="2" applyNumberFormat="1" applyFont="1" applyFill="1" applyBorder="1"/>
    <xf numFmtId="0" fontId="12" fillId="4" borderId="0" xfId="6" applyFont="1" applyFill="1"/>
    <xf numFmtId="0" fontId="13" fillId="4" borderId="0" xfId="6" applyFont="1" applyFill="1" applyAlignment="1">
      <alignment horizontal="left"/>
    </xf>
    <xf numFmtId="0" fontId="13" fillId="4" borderId="0" xfId="6" applyFont="1" applyFill="1"/>
    <xf numFmtId="49" fontId="13" fillId="5" borderId="1" xfId="6" applyNumberFormat="1" applyFont="1" applyFill="1" applyBorder="1" applyAlignment="1">
      <alignment horizontal="right"/>
    </xf>
    <xf numFmtId="0" fontId="14" fillId="6" borderId="0" xfId="0" applyFont="1" applyFill="1"/>
    <xf numFmtId="171" fontId="13" fillId="5" borderId="1" xfId="6" applyNumberFormat="1" applyFont="1" applyFill="1" applyBorder="1" applyAlignment="1">
      <alignment horizontal="right"/>
    </xf>
    <xf numFmtId="0" fontId="13" fillId="5" borderId="1" xfId="6" applyFont="1" applyFill="1" applyBorder="1" applyAlignment="1">
      <alignment horizontal="right"/>
    </xf>
    <xf numFmtId="172" fontId="13" fillId="5" borderId="1" xfId="6" applyNumberFormat="1" applyFont="1" applyFill="1" applyBorder="1" applyAlignment="1">
      <alignment horizontal="right"/>
    </xf>
    <xf numFmtId="43" fontId="13" fillId="5" borderId="1" xfId="2" applyFont="1" applyFill="1" applyBorder="1" applyAlignment="1" applyProtection="1">
      <alignment horizontal="right"/>
    </xf>
    <xf numFmtId="173" fontId="13" fillId="5" borderId="1" xfId="6" applyNumberFormat="1" applyFont="1" applyFill="1" applyBorder="1" applyAlignment="1">
      <alignment horizontal="right"/>
    </xf>
    <xf numFmtId="0" fontId="16" fillId="4" borderId="0" xfId="6" applyFont="1" applyFill="1"/>
    <xf numFmtId="0" fontId="18" fillId="4" borderId="0" xfId="6" applyFont="1" applyFill="1"/>
    <xf numFmtId="0" fontId="3" fillId="4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171" fontId="0" fillId="0" borderId="0" xfId="0" applyNumberFormat="1"/>
    <xf numFmtId="0" fontId="2" fillId="4" borderId="0" xfId="6" applyFill="1" applyAlignment="1">
      <alignment horizontal="right"/>
    </xf>
    <xf numFmtId="0" fontId="0" fillId="4" borderId="0" xfId="0" applyFill="1" applyAlignment="1">
      <alignment horizontal="left"/>
    </xf>
    <xf numFmtId="0" fontId="14" fillId="7" borderId="0" xfId="0" applyFont="1" applyFill="1"/>
    <xf numFmtId="0" fontId="0" fillId="7" borderId="0" xfId="0" applyFill="1"/>
    <xf numFmtId="43" fontId="0" fillId="7" borderId="0" xfId="2" applyFont="1" applyFill="1" applyBorder="1" applyProtection="1"/>
    <xf numFmtId="0" fontId="19" fillId="4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43" fontId="20" fillId="7" borderId="0" xfId="2" applyFont="1" applyFill="1" applyBorder="1" applyAlignment="1" applyProtection="1">
      <alignment horizontal="right"/>
    </xf>
    <xf numFmtId="0" fontId="21" fillId="7" borderId="0" xfId="0" applyFont="1" applyFill="1" applyAlignment="1">
      <alignment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vertical="center" wrapText="1"/>
    </xf>
    <xf numFmtId="0" fontId="20" fillId="7" borderId="0" xfId="0" applyFont="1" applyFill="1" applyAlignment="1">
      <alignment horizontal="right"/>
    </xf>
    <xf numFmtId="0" fontId="0" fillId="8" borderId="0" xfId="0" applyFill="1" applyAlignment="1">
      <alignment horizontal="center"/>
    </xf>
    <xf numFmtId="0" fontId="3" fillId="4" borderId="0" xfId="0" applyFont="1" applyFill="1" applyAlignment="1">
      <alignment wrapText="1"/>
    </xf>
    <xf numFmtId="0" fontId="0" fillId="4" borderId="1" xfId="0" applyFill="1" applyBorder="1"/>
    <xf numFmtId="164" fontId="0" fillId="4" borderId="0" xfId="2" applyNumberFormat="1" applyFont="1" applyFill="1" applyBorder="1"/>
    <xf numFmtId="43" fontId="0" fillId="4" borderId="1" xfId="2" applyFont="1" applyFill="1" applyBorder="1"/>
    <xf numFmtId="43" fontId="0" fillId="4" borderId="0" xfId="0" applyNumberFormat="1" applyFill="1"/>
    <xf numFmtId="164" fontId="0" fillId="4" borderId="0" xfId="2" applyNumberFormat="1" applyFont="1" applyFill="1"/>
    <xf numFmtId="43" fontId="0" fillId="4" borderId="0" xfId="2" applyFont="1" applyFill="1" applyBorder="1"/>
    <xf numFmtId="0" fontId="19" fillId="0" borderId="0" xfId="0" applyFont="1" applyAlignment="1">
      <alignment horizontal="right"/>
    </xf>
    <xf numFmtId="0" fontId="14" fillId="4" borderId="0" xfId="0" applyFont="1" applyFill="1"/>
    <xf numFmtId="43" fontId="20" fillId="4" borderId="0" xfId="2" applyFont="1" applyFill="1" applyBorder="1" applyAlignment="1" applyProtection="1">
      <alignment horizontal="right"/>
    </xf>
    <xf numFmtId="0" fontId="21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9" fillId="4" borderId="0" xfId="5" applyFont="1" applyFill="1" applyBorder="1" applyAlignment="1" applyProtection="1">
      <alignment horizontal="left"/>
    </xf>
    <xf numFmtId="0" fontId="10" fillId="4" borderId="0" xfId="0" applyFont="1" applyFill="1" applyAlignment="1">
      <alignment wrapText="1"/>
    </xf>
    <xf numFmtId="0" fontId="10" fillId="4" borderId="0" xfId="0" applyFont="1" applyFill="1"/>
    <xf numFmtId="3" fontId="0" fillId="4" borderId="1" xfId="0" applyNumberFormat="1" applyFill="1" applyBorder="1"/>
    <xf numFmtId="0" fontId="11" fillId="4" borderId="0" xfId="3" applyFont="1" applyFill="1" applyBorder="1" applyAlignment="1" applyProtection="1">
      <alignment vertical="center" wrapText="1"/>
    </xf>
    <xf numFmtId="14" fontId="8" fillId="4" borderId="0" xfId="5" applyNumberFormat="1" applyFill="1" applyBorder="1" applyAlignment="1" applyProtection="1">
      <alignment wrapText="1"/>
    </xf>
    <xf numFmtId="0" fontId="3" fillId="4" borderId="0" xfId="0" applyFont="1" applyFill="1" applyAlignment="1">
      <alignment horizontal="center" wrapText="1"/>
    </xf>
    <xf numFmtId="14" fontId="0" fillId="4" borderId="0" xfId="0" applyNumberFormat="1" applyFill="1"/>
    <xf numFmtId="168" fontId="0" fillId="4" borderId="0" xfId="2" applyNumberFormat="1" applyFont="1" applyFill="1" applyBorder="1"/>
    <xf numFmtId="167" fontId="0" fillId="4" borderId="0" xfId="0" applyNumberFormat="1" applyFill="1"/>
    <xf numFmtId="168" fontId="0" fillId="4" borderId="0" xfId="2" applyNumberFormat="1" applyFont="1" applyFill="1"/>
    <xf numFmtId="14" fontId="0" fillId="4" borderId="0" xfId="0" applyNumberFormat="1" applyFill="1" applyAlignment="1">
      <alignment wrapText="1"/>
    </xf>
    <xf numFmtId="0" fontId="21" fillId="7" borderId="0" xfId="0" applyFont="1" applyFill="1" applyAlignment="1">
      <alignment horizontal="center" vertical="center" wrapText="1"/>
    </xf>
    <xf numFmtId="0" fontId="0" fillId="4" borderId="0" xfId="6" applyFont="1" applyFill="1" applyAlignment="1">
      <alignment horizontal="right"/>
    </xf>
    <xf numFmtId="0" fontId="2" fillId="2" borderId="1" xfId="6" applyFill="1" applyBorder="1" applyAlignment="1">
      <alignment horizontal="right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vertical="center" wrapText="1"/>
    </xf>
    <xf numFmtId="0" fontId="6" fillId="4" borderId="0" xfId="0" applyFont="1" applyFill="1"/>
    <xf numFmtId="165" fontId="6" fillId="4" borderId="0" xfId="0" applyNumberFormat="1" applyFont="1" applyFill="1" applyAlignment="1">
      <alignment horizontal="left"/>
    </xf>
    <xf numFmtId="164" fontId="6" fillId="4" borderId="0" xfId="2" applyNumberFormat="1" applyFont="1" applyFill="1" applyAlignment="1" applyProtection="1">
      <alignment horizontal="left"/>
    </xf>
    <xf numFmtId="164" fontId="5" fillId="4" borderId="0" xfId="2" applyNumberFormat="1" applyFont="1" applyFill="1" applyBorder="1" applyAlignment="1" applyProtection="1">
      <alignment horizontal="left"/>
    </xf>
    <xf numFmtId="164" fontId="5" fillId="4" borderId="0" xfId="2" applyNumberFormat="1" applyFont="1" applyFill="1" applyBorder="1" applyProtection="1"/>
    <xf numFmtId="164" fontId="5" fillId="4" borderId="0" xfId="2" applyNumberFormat="1" applyFont="1" applyFill="1" applyProtection="1"/>
    <xf numFmtId="0" fontId="5" fillId="4" borderId="0" xfId="0" applyFont="1" applyFill="1"/>
    <xf numFmtId="3" fontId="5" fillId="4" borderId="1" xfId="0" applyNumberFormat="1" applyFont="1" applyFill="1" applyBorder="1"/>
    <xf numFmtId="41" fontId="5" fillId="4" borderId="1" xfId="2" applyNumberFormat="1" applyFont="1" applyFill="1" applyBorder="1" applyProtection="1"/>
    <xf numFmtId="3" fontId="6" fillId="4" borderId="0" xfId="0" applyNumberFormat="1" applyFont="1" applyFill="1" applyAlignment="1">
      <alignment horizontal="left"/>
    </xf>
    <xf numFmtId="41" fontId="5" fillId="4" borderId="0" xfId="2" applyNumberFormat="1" applyFont="1" applyFill="1" applyBorder="1" applyProtection="1"/>
    <xf numFmtId="41" fontId="5" fillId="4" borderId="0" xfId="2" applyNumberFormat="1" applyFont="1" applyFill="1" applyProtection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wrapText="1" indent="1"/>
    </xf>
    <xf numFmtId="0" fontId="5" fillId="4" borderId="0" xfId="0" applyFont="1" applyFill="1" applyAlignment="1">
      <alignment horizontal="left" indent="1"/>
    </xf>
    <xf numFmtId="0" fontId="5" fillId="4" borderId="0" xfId="0" applyFont="1" applyFill="1" applyAlignment="1">
      <alignment wrapText="1"/>
    </xf>
    <xf numFmtId="3" fontId="6" fillId="4" borderId="0" xfId="0" applyNumberFormat="1" applyFont="1" applyFill="1"/>
    <xf numFmtId="41" fontId="0" fillId="4" borderId="0" xfId="2" applyNumberFormat="1" applyFont="1" applyFill="1" applyAlignment="1" applyProtection="1">
      <alignment wrapText="1"/>
    </xf>
    <xf numFmtId="164" fontId="0" fillId="4" borderId="0" xfId="2" applyNumberFormat="1" applyFont="1" applyFill="1" applyAlignment="1" applyProtection="1">
      <alignment wrapText="1"/>
    </xf>
    <xf numFmtId="164" fontId="2" fillId="4" borderId="0" xfId="2" applyNumberFormat="1" applyFont="1" applyFill="1" applyBorder="1" applyAlignment="1" applyProtection="1">
      <alignment wrapText="1"/>
    </xf>
    <xf numFmtId="3" fontId="5" fillId="4" borderId="0" xfId="0" applyNumberFormat="1" applyFont="1" applyFill="1"/>
    <xf numFmtId="164" fontId="5" fillId="4" borderId="0" xfId="2" applyNumberFormat="1" applyFont="1" applyFill="1" applyBorder="1" applyAlignment="1" applyProtection="1">
      <alignment horizontal="center" wrapText="1"/>
    </xf>
    <xf numFmtId="164" fontId="2" fillId="4" borderId="0" xfId="2" applyNumberFormat="1" applyFont="1" applyFill="1" applyBorder="1"/>
    <xf numFmtId="43" fontId="5" fillId="4" borderId="0" xfId="2" applyFont="1" applyFill="1" applyBorder="1" applyProtection="1"/>
    <xf numFmtId="0" fontId="25" fillId="4" borderId="0" xfId="0" applyFont="1" applyFill="1"/>
    <xf numFmtId="0" fontId="26" fillId="7" borderId="0" xfId="0" applyFont="1" applyFill="1" applyAlignment="1">
      <alignment vertical="center" wrapText="1"/>
    </xf>
    <xf numFmtId="0" fontId="26" fillId="7" borderId="0" xfId="0" applyFont="1" applyFill="1" applyAlignment="1">
      <alignment horizontal="center" vertical="center" wrapText="1"/>
    </xf>
    <xf numFmtId="164" fontId="0" fillId="4" borderId="1" xfId="0" applyNumberFormat="1" applyFill="1" applyBorder="1"/>
    <xf numFmtId="0" fontId="23" fillId="4" borderId="0" xfId="3" applyFont="1" applyFill="1" applyBorder="1" applyAlignment="1" applyProtection="1">
      <alignment horizontal="left" vertical="center" wrapText="1"/>
    </xf>
    <xf numFmtId="0" fontId="3" fillId="4" borderId="0" xfId="0" applyFont="1" applyFill="1" applyAlignment="1">
      <alignment horizontal="center"/>
    </xf>
    <xf numFmtId="14" fontId="0" fillId="4" borderId="1" xfId="0" applyNumberFormat="1" applyFill="1" applyBorder="1"/>
    <xf numFmtId="14" fontId="0" fillId="4" borderId="1" xfId="0" applyNumberFormat="1" applyFill="1" applyBorder="1" applyAlignment="1">
      <alignment wrapText="1"/>
    </xf>
    <xf numFmtId="3" fontId="0" fillId="4" borderId="1" xfId="2" applyNumberFormat="1" applyFont="1" applyFill="1" applyBorder="1"/>
    <xf numFmtId="0" fontId="3" fillId="4" borderId="0" xfId="0" applyFont="1" applyFill="1" applyAlignment="1">
      <alignment vertical="top" wrapText="1"/>
    </xf>
    <xf numFmtId="3" fontId="0" fillId="4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/>
    <xf numFmtId="3" fontId="3" fillId="4" borderId="0" xfId="2" applyNumberFormat="1" applyFont="1" applyFill="1" applyBorder="1"/>
    <xf numFmtId="3" fontId="0" fillId="4" borderId="0" xfId="2" applyNumberFormat="1" applyFont="1" applyFill="1" applyBorder="1"/>
    <xf numFmtId="3" fontId="3" fillId="4" borderId="12" xfId="2" applyNumberFormat="1" applyFont="1" applyFill="1" applyBorder="1"/>
    <xf numFmtId="10" fontId="0" fillId="4" borderId="0" xfId="0" applyNumberFormat="1" applyFill="1"/>
    <xf numFmtId="174" fontId="0" fillId="4" borderId="1" xfId="2" applyNumberFormat="1" applyFont="1" applyFill="1" applyBorder="1"/>
    <xf numFmtId="0" fontId="0" fillId="4" borderId="0" xfId="0" applyFill="1" applyAlignment="1">
      <alignment horizontal="left" vertical="center" wrapText="1"/>
    </xf>
    <xf numFmtId="14" fontId="13" fillId="4" borderId="0" xfId="6" applyNumberFormat="1" applyFont="1" applyFill="1" applyAlignment="1">
      <alignment horizontal="right"/>
    </xf>
    <xf numFmtId="0" fontId="3" fillId="4" borderId="0" xfId="6" applyFont="1" applyFill="1"/>
    <xf numFmtId="0" fontId="12" fillId="4" borderId="0" xfId="6" applyFont="1" applyFill="1" applyAlignment="1">
      <alignment wrapText="1"/>
    </xf>
    <xf numFmtId="0" fontId="25" fillId="4" borderId="0" xfId="6" applyFont="1" applyFill="1"/>
    <xf numFmtId="9" fontId="3" fillId="4" borderId="0" xfId="0" applyNumberFormat="1" applyFont="1" applyFill="1"/>
    <xf numFmtId="3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right" wrapText="1"/>
    </xf>
    <xf numFmtId="43" fontId="0" fillId="7" borderId="0" xfId="2" applyFont="1" applyFill="1" applyBorder="1" applyAlignment="1" applyProtection="1">
      <alignment horizontal="center"/>
    </xf>
    <xf numFmtId="171" fontId="2" fillId="2" borderId="1" xfId="6" applyNumberFormat="1" applyFill="1" applyBorder="1" applyAlignment="1">
      <alignment horizontal="right"/>
    </xf>
    <xf numFmtId="174" fontId="0" fillId="4" borderId="1" xfId="0" applyNumberFormat="1" applyFill="1" applyBorder="1" applyAlignment="1">
      <alignment horizontal="right"/>
    </xf>
    <xf numFmtId="174" fontId="0" fillId="4" borderId="0" xfId="0" applyNumberFormat="1" applyFill="1" applyAlignment="1">
      <alignment horizontal="right"/>
    </xf>
    <xf numFmtId="174" fontId="0" fillId="4" borderId="1" xfId="2" applyNumberFormat="1" applyFont="1" applyFill="1" applyBorder="1" applyAlignment="1">
      <alignment horizontal="righ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3" fillId="4" borderId="0" xfId="0" applyFont="1" applyFill="1" applyAlignment="1">
      <alignment vertical="top"/>
    </xf>
    <xf numFmtId="1" fontId="5" fillId="4" borderId="0" xfId="0" applyNumberFormat="1" applyFont="1" applyFill="1" applyAlignment="1">
      <alignment horizontal="left" vertical="top"/>
    </xf>
    <xf numFmtId="0" fontId="0" fillId="4" borderId="5" xfId="0" applyFill="1" applyBorder="1"/>
    <xf numFmtId="14" fontId="0" fillId="4" borderId="5" xfId="0" applyNumberFormat="1" applyFill="1" applyBorder="1"/>
    <xf numFmtId="43" fontId="0" fillId="4" borderId="5" xfId="2" applyFont="1" applyFill="1" applyBorder="1"/>
    <xf numFmtId="0" fontId="0" fillId="4" borderId="21" xfId="0" applyFill="1" applyBorder="1"/>
    <xf numFmtId="14" fontId="0" fillId="4" borderId="21" xfId="0" applyNumberFormat="1" applyFill="1" applyBorder="1"/>
    <xf numFmtId="43" fontId="0" fillId="4" borderId="21" xfId="2" applyFont="1" applyFill="1" applyBorder="1"/>
    <xf numFmtId="3" fontId="0" fillId="4" borderId="22" xfId="2" applyNumberFormat="1" applyFont="1" applyFill="1" applyBorder="1"/>
    <xf numFmtId="3" fontId="0" fillId="4" borderId="24" xfId="2" applyNumberFormat="1" applyFont="1" applyFill="1" applyBorder="1"/>
    <xf numFmtId="3" fontId="0" fillId="4" borderId="22" xfId="0" applyNumberFormat="1" applyFill="1" applyBorder="1"/>
    <xf numFmtId="3" fontId="0" fillId="4" borderId="24" xfId="0" applyNumberFormat="1" applyFill="1" applyBorder="1"/>
    <xf numFmtId="3" fontId="0" fillId="4" borderId="34" xfId="2" applyNumberFormat="1" applyFont="1" applyFill="1" applyBorder="1"/>
    <xf numFmtId="3" fontId="0" fillId="4" borderId="2" xfId="2" applyNumberFormat="1" applyFont="1" applyFill="1" applyBorder="1"/>
    <xf numFmtId="174" fontId="2" fillId="4" borderId="0" xfId="2" applyNumberFormat="1" applyFont="1" applyFill="1" applyBorder="1"/>
    <xf numFmtId="174" fontId="2" fillId="4" borderId="0" xfId="2" applyNumberFormat="1" applyFont="1" applyFill="1" applyBorder="1" applyAlignment="1">
      <alignment horizontal="right"/>
    </xf>
    <xf numFmtId="174" fontId="0" fillId="4" borderId="0" xfId="2" applyNumberFormat="1" applyFont="1" applyFill="1" applyBorder="1"/>
    <xf numFmtId="174" fontId="0" fillId="4" borderId="0" xfId="2" applyNumberFormat="1" applyFont="1" applyFill="1" applyBorder="1" applyAlignment="1">
      <alignment horizontal="right"/>
    </xf>
    <xf numFmtId="174" fontId="3" fillId="4" borderId="0" xfId="2" applyNumberFormat="1" applyFont="1" applyFill="1" applyBorder="1"/>
    <xf numFmtId="0" fontId="13" fillId="2" borderId="1" xfId="6" applyFont="1" applyFill="1" applyBorder="1" applyAlignment="1">
      <alignment horizontal="right"/>
    </xf>
    <xf numFmtId="43" fontId="14" fillId="10" borderId="4" xfId="2" applyFont="1" applyFill="1" applyBorder="1" applyAlignment="1" applyProtection="1">
      <alignment horizontal="center"/>
    </xf>
    <xf numFmtId="43" fontId="0" fillId="11" borderId="5" xfId="2" applyFont="1" applyFill="1" applyBorder="1" applyAlignment="1" applyProtection="1">
      <alignment horizontal="center"/>
    </xf>
    <xf numFmtId="174" fontId="3" fillId="2" borderId="17" xfId="2" applyNumberFormat="1" applyFont="1" applyFill="1" applyBorder="1" applyAlignment="1">
      <alignment horizontal="right"/>
    </xf>
    <xf numFmtId="174" fontId="0" fillId="2" borderId="1" xfId="2" applyNumberFormat="1" applyFont="1" applyFill="1" applyBorder="1"/>
    <xf numFmtId="174" fontId="3" fillId="2" borderId="17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0" fillId="2" borderId="1" xfId="2" applyNumberFormat="1" applyFont="1" applyFill="1" applyBorder="1"/>
    <xf numFmtId="3" fontId="3" fillId="2" borderId="12" xfId="2" applyNumberFormat="1" applyFont="1" applyFill="1" applyBorder="1"/>
    <xf numFmtId="164" fontId="0" fillId="2" borderId="1" xfId="2" applyNumberFormat="1" applyFont="1" applyFill="1" applyBorder="1"/>
    <xf numFmtId="164" fontId="3" fillId="2" borderId="12" xfId="2" applyNumberFormat="1" applyFont="1" applyFill="1" applyBorder="1"/>
    <xf numFmtId="170" fontId="3" fillId="2" borderId="12" xfId="2" applyNumberFormat="1" applyFont="1" applyFill="1" applyBorder="1"/>
    <xf numFmtId="174" fontId="3" fillId="2" borderId="12" xfId="0" applyNumberFormat="1" applyFont="1" applyFill="1" applyBorder="1" applyAlignment="1">
      <alignment horizontal="right"/>
    </xf>
    <xf numFmtId="0" fontId="3" fillId="2" borderId="0" xfId="0" applyFont="1" applyFill="1"/>
    <xf numFmtId="0" fontId="0" fillId="2" borderId="1" xfId="0" applyFill="1" applyBorder="1"/>
    <xf numFmtId="0" fontId="10" fillId="2" borderId="1" xfId="0" applyFont="1" applyFill="1" applyBorder="1"/>
    <xf numFmtId="9" fontId="0" fillId="2" borderId="1" xfId="0" applyNumberForma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/>
    <xf numFmtId="43" fontId="0" fillId="2" borderId="1" xfId="2" applyFont="1" applyFill="1" applyBorder="1"/>
    <xf numFmtId="166" fontId="0" fillId="2" borderId="1" xfId="0" applyNumberFormat="1" applyFill="1" applyBorder="1"/>
    <xf numFmtId="4" fontId="0" fillId="2" borderId="1" xfId="0" applyNumberFormat="1" applyFill="1" applyBorder="1"/>
    <xf numFmtId="10" fontId="0" fillId="2" borderId="1" xfId="0" applyNumberFormat="1" applyFill="1" applyBorder="1"/>
    <xf numFmtId="3" fontId="3" fillId="2" borderId="1" xfId="0" applyNumberFormat="1" applyFont="1" applyFill="1" applyBorder="1"/>
    <xf numFmtId="0" fontId="3" fillId="2" borderId="33" xfId="0" applyFont="1" applyFill="1" applyBorder="1"/>
    <xf numFmtId="0" fontId="3" fillId="2" borderId="28" xfId="0" applyFont="1" applyFill="1" applyBorder="1"/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43" fontId="3" fillId="2" borderId="28" xfId="2" applyFont="1" applyFill="1" applyBorder="1"/>
    <xf numFmtId="3" fontId="3" fillId="2" borderId="29" xfId="0" applyNumberFormat="1" applyFont="1" applyFill="1" applyBorder="1"/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9" fontId="0" fillId="2" borderId="1" xfId="0" applyNumberFormat="1" applyFill="1" applyBorder="1"/>
    <xf numFmtId="3" fontId="3" fillId="2" borderId="12" xfId="0" applyNumberFormat="1" applyFont="1" applyFill="1" applyBorder="1"/>
    <xf numFmtId="0" fontId="3" fillId="2" borderId="1" xfId="0" applyFont="1" applyFill="1" applyBorder="1" applyAlignment="1">
      <alignment wrapText="1"/>
    </xf>
    <xf numFmtId="9" fontId="3" fillId="2" borderId="1" xfId="0" applyNumberFormat="1" applyFont="1" applyFill="1" applyBorder="1"/>
    <xf numFmtId="174" fontId="0" fillId="2" borderId="1" xfId="2" applyNumberFormat="1" applyFont="1" applyFill="1" applyBorder="1" applyAlignment="1">
      <alignment horizontal="right"/>
    </xf>
    <xf numFmtId="174" fontId="3" fillId="2" borderId="12" xfId="2" applyNumberFormat="1" applyFont="1" applyFill="1" applyBorder="1"/>
    <xf numFmtId="0" fontId="3" fillId="2" borderId="1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9" fontId="0" fillId="2" borderId="1" xfId="2" applyNumberFormat="1" applyFont="1" applyFill="1" applyBorder="1"/>
    <xf numFmtId="3" fontId="3" fillId="2" borderId="19" xfId="0" applyNumberFormat="1" applyFont="1" applyFill="1" applyBorder="1"/>
    <xf numFmtId="10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3" fontId="3" fillId="2" borderId="17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3" fontId="3" fillId="2" borderId="12" xfId="0" applyNumberFormat="1" applyFont="1" applyFill="1" applyBorder="1" applyAlignment="1">
      <alignment horizontal="right" wrapText="1"/>
    </xf>
    <xf numFmtId="3" fontId="3" fillId="2" borderId="17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6" applyFill="1" applyBorder="1" applyAlignment="1">
      <alignment horizontal="right" wrapText="1"/>
    </xf>
    <xf numFmtId="0" fontId="0" fillId="2" borderId="1" xfId="6" applyFont="1" applyFill="1" applyBorder="1" applyAlignment="1">
      <alignment horizontal="right"/>
    </xf>
    <xf numFmtId="171" fontId="0" fillId="2" borderId="1" xfId="6" applyNumberFormat="1" applyFont="1" applyFill="1" applyBorder="1" applyAlignment="1">
      <alignment horizontal="right"/>
    </xf>
    <xf numFmtId="0" fontId="19" fillId="11" borderId="1" xfId="0" applyFont="1" applyFill="1" applyBorder="1" applyAlignment="1">
      <alignment horizontal="left" vertical="center" wrapText="1"/>
    </xf>
    <xf numFmtId="9" fontId="19" fillId="11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1" xfId="0" applyNumberFormat="1" applyFill="1" applyBorder="1"/>
    <xf numFmtId="164" fontId="3" fillId="2" borderId="12" xfId="0" applyNumberFormat="1" applyFont="1" applyFill="1" applyBorder="1"/>
    <xf numFmtId="0" fontId="14" fillId="11" borderId="1" xfId="0" applyFont="1" applyFill="1" applyBorder="1" applyAlignment="1">
      <alignment horizontal="center"/>
    </xf>
    <xf numFmtId="0" fontId="3" fillId="2" borderId="1" xfId="6" applyFont="1" applyFill="1" applyBorder="1" applyAlignment="1">
      <alignment horizontal="center"/>
    </xf>
    <xf numFmtId="43" fontId="14" fillId="11" borderId="1" xfId="2" applyFont="1" applyFill="1" applyBorder="1" applyAlignment="1" applyProtection="1">
      <alignment horizontal="center"/>
    </xf>
    <xf numFmtId="3" fontId="5" fillId="2" borderId="1" xfId="0" applyNumberFormat="1" applyFont="1" applyFill="1" applyBorder="1"/>
    <xf numFmtId="0" fontId="5" fillId="2" borderId="1" xfId="0" applyFont="1" applyFill="1" applyBorder="1"/>
    <xf numFmtId="164" fontId="5" fillId="2" borderId="1" xfId="2" applyNumberFormat="1" applyFont="1" applyFill="1" applyBorder="1" applyProtection="1"/>
    <xf numFmtId="164" fontId="5" fillId="2" borderId="11" xfId="2" applyNumberFormat="1" applyFont="1" applyFill="1" applyBorder="1" applyProtection="1"/>
    <xf numFmtId="164" fontId="5" fillId="2" borderId="8" xfId="2" applyNumberFormat="1" applyFont="1" applyFill="1" applyBorder="1" applyProtection="1"/>
    <xf numFmtId="3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6" fillId="2" borderId="12" xfId="2" applyNumberFormat="1" applyFont="1" applyFill="1" applyBorder="1" applyProtection="1"/>
    <xf numFmtId="43" fontId="5" fillId="2" borderId="1" xfId="2" applyFont="1" applyFill="1" applyBorder="1" applyProtection="1"/>
    <xf numFmtId="41" fontId="5" fillId="2" borderId="1" xfId="2" applyNumberFormat="1" applyFont="1" applyFill="1" applyBorder="1" applyProtection="1"/>
    <xf numFmtId="164" fontId="5" fillId="2" borderId="1" xfId="2" applyNumberFormat="1" applyFont="1" applyFill="1" applyBorder="1" applyAlignment="1" applyProtection="1">
      <alignment horizontal="center" wrapText="1"/>
    </xf>
    <xf numFmtId="164" fontId="5" fillId="2" borderId="0" xfId="2" applyNumberFormat="1" applyFont="1" applyFill="1" applyProtection="1"/>
    <xf numFmtId="164" fontId="5" fillId="2" borderId="0" xfId="2" applyNumberFormat="1" applyFont="1" applyFill="1" applyBorder="1" applyProtection="1"/>
    <xf numFmtId="164" fontId="6" fillId="2" borderId="8" xfId="2" applyNumberFormat="1" applyFont="1" applyFill="1" applyBorder="1" applyProtection="1"/>
    <xf numFmtId="43" fontId="6" fillId="2" borderId="1" xfId="7" applyFont="1" applyFill="1" applyBorder="1" applyAlignment="1" applyProtection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72" fontId="14" fillId="10" borderId="1" xfId="0" applyNumberFormat="1" applyFont="1" applyFill="1" applyBorder="1" applyAlignment="1">
      <alignment horizontal="center" vertical="center" wrapText="1"/>
    </xf>
    <xf numFmtId="43" fontId="0" fillId="2" borderId="1" xfId="2" applyFont="1" applyFill="1" applyBorder="1" applyAlignment="1" applyProtection="1">
      <alignment wrapText="1"/>
    </xf>
    <xf numFmtId="0" fontId="0" fillId="0" borderId="1" xfId="0" applyBorder="1"/>
    <xf numFmtId="4" fontId="0" fillId="0" borderId="1" xfId="0" applyNumberFormat="1" applyBorder="1"/>
    <xf numFmtId="175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43" fontId="0" fillId="2" borderId="1" xfId="0" applyNumberFormat="1" applyFill="1" applyBorder="1"/>
    <xf numFmtId="43" fontId="0" fillId="2" borderId="12" xfId="0" applyNumberFormat="1" applyFill="1" applyBorder="1"/>
    <xf numFmtId="3" fontId="3" fillId="2" borderId="17" xfId="2" applyNumberFormat="1" applyFont="1" applyFill="1" applyBorder="1"/>
    <xf numFmtId="3" fontId="3" fillId="2" borderId="11" xfId="2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23" fillId="4" borderId="0" xfId="3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top"/>
    </xf>
    <xf numFmtId="0" fontId="27" fillId="4" borderId="13" xfId="0" applyFont="1" applyFill="1" applyBorder="1" applyAlignment="1">
      <alignment horizontal="center"/>
    </xf>
    <xf numFmtId="0" fontId="0" fillId="0" borderId="13" xfId="0" applyBorder="1"/>
    <xf numFmtId="0" fontId="3" fillId="2" borderId="26" xfId="0" applyFont="1" applyFill="1" applyBorder="1" applyAlignment="1">
      <alignment horizontal="right"/>
    </xf>
    <xf numFmtId="0" fontId="0" fillId="2" borderId="27" xfId="0" applyFill="1" applyBorder="1"/>
    <xf numFmtId="0" fontId="3" fillId="2" borderId="20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14" fontId="8" fillId="4" borderId="0" xfId="5" applyNumberFormat="1" applyFill="1" applyBorder="1" applyAlignment="1" applyProtection="1">
      <alignment horizontal="center" wrapText="1"/>
    </xf>
    <xf numFmtId="14" fontId="28" fillId="2" borderId="30" xfId="5" applyNumberFormat="1" applyFont="1" applyFill="1" applyBorder="1" applyAlignment="1" applyProtection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3" fillId="2" borderId="23" xfId="0" applyFont="1" applyFill="1" applyBorder="1" applyAlignment="1">
      <alignment vertical="center"/>
    </xf>
    <xf numFmtId="0" fontId="0" fillId="4" borderId="0" xfId="0" applyFill="1"/>
    <xf numFmtId="0" fontId="0" fillId="2" borderId="1" xfId="0" applyFill="1" applyBorder="1" applyAlignment="1">
      <alignment horizontal="center"/>
    </xf>
    <xf numFmtId="0" fontId="3" fillId="4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23" fillId="9" borderId="0" xfId="3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9" borderId="0" xfId="0" applyFill="1" applyAlignment="1">
      <alignment horizontal="left" vertical="center" wrapText="1"/>
    </xf>
    <xf numFmtId="0" fontId="3" fillId="4" borderId="9" xfId="0" applyFont="1" applyFill="1" applyBorder="1"/>
    <xf numFmtId="0" fontId="0" fillId="0" borderId="9" xfId="0" applyBorder="1"/>
    <xf numFmtId="0" fontId="30" fillId="0" borderId="0" xfId="0" applyFont="1"/>
    <xf numFmtId="0" fontId="31" fillId="7" borderId="10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4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0" fontId="31" fillId="7" borderId="13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center" vertical="center" wrapText="1"/>
    </xf>
    <xf numFmtId="0" fontId="1" fillId="0" borderId="0" xfId="0" applyFont="1"/>
    <xf numFmtId="0" fontId="32" fillId="0" borderId="0" xfId="5" applyFont="1" applyAlignment="1" applyProtection="1"/>
    <xf numFmtId="0" fontId="5" fillId="0" borderId="0" xfId="5" applyFont="1" applyAlignment="1" applyProtection="1"/>
    <xf numFmtId="0" fontId="5" fillId="0" borderId="0" xfId="0" applyFont="1"/>
    <xf numFmtId="0" fontId="33" fillId="0" borderId="0" xfId="0" applyFont="1"/>
  </cellXfs>
  <cellStyles count="14">
    <cellStyle name="Comma" xfId="2" builtinId="3"/>
    <cellStyle name="Comma 2" xfId="7" xr:uid="{00000000-0005-0000-0000-000034000000}"/>
    <cellStyle name="Comma 2 2" xfId="11" xr:uid="{00000000-0005-0000-0000-000002000000}"/>
    <cellStyle name="Comma 3" xfId="9" xr:uid="{00000000-0005-0000-0000-000034000000}"/>
    <cellStyle name="Heading 2" xfId="3" builtinId="17"/>
    <cellStyle name="Hyperlink" xfId="5" builtinId="8"/>
    <cellStyle name="Normal" xfId="0" builtinId="0"/>
    <cellStyle name="Normal 2" xfId="6" xr:uid="{B4F6DA4A-952C-4800-9C47-10480CDED999}"/>
    <cellStyle name="Normal 2 2" xfId="13" xr:uid="{00000000-0005-0000-0000-000005000000}"/>
    <cellStyle name="Normal 3" xfId="1" xr:uid="{C969B8B6-DBB7-4E48-A280-A5592D587001}"/>
    <cellStyle name="Normal 4" xfId="8" xr:uid="{00000000-0005-0000-0000-000036000000}"/>
    <cellStyle name="Percent 2" xfId="10" xr:uid="{00000000-0005-0000-0000-000007000000}"/>
    <cellStyle name="Percent 3" xfId="12" xr:uid="{00000000-0005-0000-0000-000038000000}"/>
    <cellStyle name="Unlocked Input" xfId="4" xr:uid="{8E80A28B-539A-44FB-9AB2-DC4072889CBB}"/>
  </cellStyles>
  <dxfs count="3"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A2F6.D7BA14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1568450</xdr:colOff>
      <xdr:row>0</xdr:row>
      <xdr:rowOff>209550</xdr:rowOff>
    </xdr:from>
    <xdr:to>
      <xdr:col>0</xdr:col>
      <xdr:colOff>2616200</xdr:colOff>
      <xdr:row>4</xdr:row>
      <xdr:rowOff>165100</xdr:rowOff>
    </xdr:to>
    <xdr:pic>
      <xdr:nvPicPr>
        <xdr:cNvPr id="3" name="Picture 2" descr="cid:image007.png@01D39B8F.8E903380">
          <a:extLst>
            <a:ext uri="{FF2B5EF4-FFF2-40B4-BE49-F238E27FC236}">
              <a16:creationId xmlns:a16="http://schemas.microsoft.com/office/drawing/2014/main" id="{3A5994C2-F3C0-4CF7-850E-456CF54F488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450" y="209550"/>
          <a:ext cx="1047750" cy="1022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E8D6-3CB4-43E9-ACBB-6524FA31748A}">
  <dimension ref="A6:G46"/>
  <sheetViews>
    <sheetView tabSelected="1" workbookViewId="0">
      <selection activeCell="A13" sqref="A13"/>
    </sheetView>
  </sheetViews>
  <sheetFormatPr defaultColWidth="56" defaultRowHeight="21" x14ac:dyDescent="0.35"/>
  <cols>
    <col min="1" max="1" width="58.42578125" style="13" customWidth="1"/>
    <col min="2" max="2" width="80.5703125" style="12" customWidth="1"/>
    <col min="3" max="3" width="41" style="13" customWidth="1"/>
    <col min="4" max="5" width="24.5703125" style="13" bestFit="1" customWidth="1"/>
    <col min="6" max="6" width="24" style="13" customWidth="1"/>
    <col min="7" max="7" width="24.85546875" style="13" customWidth="1"/>
    <col min="8" max="16384" width="56" style="13"/>
  </cols>
  <sheetData>
    <row r="6" spans="1:7" x14ac:dyDescent="0.35">
      <c r="A6" s="11" t="s">
        <v>57</v>
      </c>
    </row>
    <row r="7" spans="1:7" x14ac:dyDescent="0.35">
      <c r="A7" s="11" t="s">
        <v>124</v>
      </c>
    </row>
    <row r="10" spans="1:7" x14ac:dyDescent="0.35">
      <c r="A10" s="11" t="s">
        <v>58</v>
      </c>
      <c r="B10" s="14"/>
      <c r="C10" s="7" t="s">
        <v>59</v>
      </c>
      <c r="D10" s="15"/>
      <c r="E10" s="15"/>
      <c r="F10" s="15"/>
      <c r="G10" s="15"/>
    </row>
    <row r="11" spans="1:7" x14ac:dyDescent="0.35">
      <c r="A11" s="11" t="s">
        <v>60</v>
      </c>
      <c r="B11" s="14"/>
      <c r="C11" s="7" t="s">
        <v>59</v>
      </c>
      <c r="D11" s="15"/>
      <c r="E11" s="15"/>
      <c r="F11" s="15"/>
      <c r="G11" s="15"/>
    </row>
    <row r="12" spans="1:7" x14ac:dyDescent="0.35">
      <c r="A12" s="11" t="s">
        <v>61</v>
      </c>
      <c r="B12" s="16"/>
      <c r="C12" s="7" t="s">
        <v>59</v>
      </c>
      <c r="D12" s="7"/>
      <c r="E12" s="15"/>
      <c r="F12" s="7"/>
      <c r="G12" s="7"/>
    </row>
    <row r="13" spans="1:7" x14ac:dyDescent="0.35">
      <c r="A13" s="11" t="s">
        <v>62</v>
      </c>
      <c r="B13" s="17"/>
      <c r="C13" s="7"/>
      <c r="D13" s="15"/>
      <c r="E13" s="7"/>
      <c r="F13" s="15"/>
      <c r="G13" s="15"/>
    </row>
    <row r="14" spans="1:7" x14ac:dyDescent="0.35">
      <c r="A14" s="11" t="s">
        <v>63</v>
      </c>
      <c r="B14" s="18"/>
      <c r="C14" s="7"/>
      <c r="D14" s="15"/>
      <c r="E14" s="15"/>
      <c r="F14" s="15"/>
      <c r="G14" s="15"/>
    </row>
    <row r="15" spans="1:7" x14ac:dyDescent="0.35">
      <c r="A15" s="11" t="s">
        <v>64</v>
      </c>
      <c r="B15" s="19"/>
      <c r="C15" s="7"/>
      <c r="D15" s="15"/>
      <c r="E15" s="15"/>
      <c r="F15" s="15"/>
      <c r="G15" s="15"/>
    </row>
    <row r="16" spans="1:7" x14ac:dyDescent="0.35">
      <c r="A16" s="11" t="s">
        <v>65</v>
      </c>
      <c r="B16" s="17"/>
      <c r="C16" s="7" t="s">
        <v>59</v>
      </c>
      <c r="D16" s="15"/>
      <c r="E16" s="15"/>
    </row>
    <row r="17" spans="1:4" x14ac:dyDescent="0.35">
      <c r="A17" s="11" t="s">
        <v>66</v>
      </c>
      <c r="B17" s="20"/>
      <c r="C17" s="15"/>
      <c r="D17" s="15"/>
    </row>
    <row r="18" spans="1:4" x14ac:dyDescent="0.35">
      <c r="A18" s="11" t="s">
        <v>241</v>
      </c>
      <c r="B18" s="112"/>
    </row>
    <row r="19" spans="1:4" x14ac:dyDescent="0.35">
      <c r="A19" s="11" t="s">
        <v>372</v>
      </c>
      <c r="B19" s="145"/>
    </row>
    <row r="20" spans="1:4" x14ac:dyDescent="0.35">
      <c r="A20" s="11" t="s">
        <v>387</v>
      </c>
      <c r="B20" s="145"/>
      <c r="C20" s="113" t="b">
        <f t="shared" ref="C20:C21" si="0">IF($B$6="CIS",IF(B20="",$C$11,""))</f>
        <v>0</v>
      </c>
    </row>
    <row r="21" spans="1:4" x14ac:dyDescent="0.35">
      <c r="A21" s="11" t="s">
        <v>260</v>
      </c>
      <c r="B21" s="145"/>
      <c r="C21" s="113" t="b">
        <f t="shared" si="0"/>
        <v>0</v>
      </c>
    </row>
    <row r="22" spans="1:4" ht="42" x14ac:dyDescent="0.35">
      <c r="A22" s="114" t="s">
        <v>386</v>
      </c>
      <c r="B22" s="145"/>
      <c r="C22" s="115" t="b">
        <f>IF($B$6="CIS",IF(B22="","Please state name of Trustee",""))</f>
        <v>0</v>
      </c>
    </row>
    <row r="23" spans="1:4" x14ac:dyDescent="0.35">
      <c r="A23" s="114" t="s">
        <v>385</v>
      </c>
      <c r="B23" s="145"/>
      <c r="C23" s="113" t="b">
        <f>IF($B$6="CIS",IF(B23="",$C$11,""))</f>
        <v>0</v>
      </c>
    </row>
    <row r="24" spans="1:4" x14ac:dyDescent="0.35">
      <c r="A24" s="11" t="s">
        <v>384</v>
      </c>
      <c r="B24" s="145"/>
    </row>
    <row r="25" spans="1:4" x14ac:dyDescent="0.35">
      <c r="A25" s="11" t="s">
        <v>383</v>
      </c>
      <c r="B25" s="145"/>
      <c r="C25" s="113" t="b">
        <f t="shared" ref="C25:C26" si="1">IF($B$6="CIS",IF(B25="",$C$11,""))</f>
        <v>0</v>
      </c>
    </row>
    <row r="26" spans="1:4" x14ac:dyDescent="0.35">
      <c r="A26" s="11" t="s">
        <v>261</v>
      </c>
      <c r="B26" s="145"/>
      <c r="C26" s="113" t="b">
        <f t="shared" si="1"/>
        <v>0</v>
      </c>
    </row>
    <row r="27" spans="1:4" ht="42" x14ac:dyDescent="0.35">
      <c r="A27" s="114" t="s">
        <v>382</v>
      </c>
      <c r="B27" s="145"/>
      <c r="C27" s="115" t="b">
        <f>IF($B$6="CIS",IF(B27="","Please state name of Trustee",""))</f>
        <v>0</v>
      </c>
    </row>
    <row r="28" spans="1:4" x14ac:dyDescent="0.35">
      <c r="A28" s="114" t="s">
        <v>381</v>
      </c>
      <c r="B28" s="145"/>
      <c r="C28" s="113" t="b">
        <f>IF($B$6="CIS",IF(B28="",$C$11,""))</f>
        <v>0</v>
      </c>
    </row>
    <row r="29" spans="1:4" x14ac:dyDescent="0.35">
      <c r="A29" s="11" t="s">
        <v>380</v>
      </c>
      <c r="B29" s="145"/>
    </row>
    <row r="30" spans="1:4" x14ac:dyDescent="0.35">
      <c r="A30" s="11" t="s">
        <v>379</v>
      </c>
      <c r="B30" s="145"/>
      <c r="C30" s="113" t="b">
        <f t="shared" ref="C30:C31" si="2">IF($B$6="CIS",IF(B30="",$C$11,""))</f>
        <v>0</v>
      </c>
    </row>
    <row r="31" spans="1:4" x14ac:dyDescent="0.35">
      <c r="A31" s="11" t="s">
        <v>266</v>
      </c>
      <c r="B31" s="145"/>
      <c r="C31" s="113" t="b">
        <f t="shared" si="2"/>
        <v>0</v>
      </c>
    </row>
    <row r="32" spans="1:4" ht="42" x14ac:dyDescent="0.35">
      <c r="A32" s="114" t="s">
        <v>378</v>
      </c>
      <c r="B32" s="145"/>
      <c r="C32" s="115" t="b">
        <f>IF($B$6="CIS",IF(B32="","Please state name of Trustee",""))</f>
        <v>0</v>
      </c>
    </row>
    <row r="33" spans="1:7" x14ac:dyDescent="0.35">
      <c r="A33" s="114" t="s">
        <v>377</v>
      </c>
      <c r="B33" s="145"/>
      <c r="C33" s="113" t="b">
        <f>IF($B$6="CIS",IF(B33="",$C$11,""))</f>
        <v>0</v>
      </c>
    </row>
    <row r="34" spans="1:7" x14ac:dyDescent="0.35">
      <c r="A34" s="11" t="s">
        <v>376</v>
      </c>
      <c r="B34" s="145"/>
    </row>
    <row r="35" spans="1:7" x14ac:dyDescent="0.35">
      <c r="A35" s="11" t="s">
        <v>375</v>
      </c>
      <c r="B35" s="145"/>
      <c r="C35" s="113" t="b">
        <f t="shared" ref="C35:C36" si="3">IF($B$6="CIS",IF(B35="",$C$11,""))</f>
        <v>0</v>
      </c>
    </row>
    <row r="36" spans="1:7" x14ac:dyDescent="0.35">
      <c r="A36" s="11" t="s">
        <v>267</v>
      </c>
      <c r="B36" s="145"/>
      <c r="C36" s="113" t="b">
        <f t="shared" si="3"/>
        <v>0</v>
      </c>
    </row>
    <row r="37" spans="1:7" ht="42" x14ac:dyDescent="0.35">
      <c r="A37" s="114" t="s">
        <v>374</v>
      </c>
      <c r="B37" s="145"/>
      <c r="C37" s="115" t="b">
        <f>IF($B$6="CIS",IF(B37="","Please state name of Trustee",""))</f>
        <v>0</v>
      </c>
    </row>
    <row r="38" spans="1:7" x14ac:dyDescent="0.35">
      <c r="A38" s="114" t="s">
        <v>373</v>
      </c>
      <c r="B38" s="145"/>
      <c r="C38" s="113" t="b">
        <f>IF($B$6="CIS",IF(B38="",$C$11,""))</f>
        <v>0</v>
      </c>
    </row>
    <row r="39" spans="1:7" x14ac:dyDescent="0.35">
      <c r="A39" s="21" t="s">
        <v>67</v>
      </c>
    </row>
    <row r="40" spans="1:7" x14ac:dyDescent="0.35">
      <c r="C40" s="22"/>
    </row>
    <row r="41" spans="1:7" x14ac:dyDescent="0.35">
      <c r="B41" s="23"/>
      <c r="C41" s="7"/>
      <c r="D41" s="7"/>
      <c r="E41" s="7"/>
      <c r="F41" s="7"/>
      <c r="G41" s="7"/>
    </row>
    <row r="42" spans="1:7" x14ac:dyDescent="0.35">
      <c r="A42" s="15"/>
      <c r="B42" s="23"/>
      <c r="C42" s="7"/>
      <c r="D42" s="7"/>
      <c r="E42" s="7"/>
      <c r="F42" s="7"/>
      <c r="G42" s="7"/>
    </row>
    <row r="43" spans="1:7" x14ac:dyDescent="0.35">
      <c r="A43" s="15"/>
      <c r="B43" s="23"/>
      <c r="C43" s="7"/>
      <c r="D43" s="7"/>
      <c r="E43" s="7"/>
      <c r="F43" s="7"/>
      <c r="G43" s="7"/>
    </row>
    <row r="44" spans="1:7" x14ac:dyDescent="0.35">
      <c r="A44" s="15"/>
      <c r="B44" s="23"/>
      <c r="C44" s="7"/>
      <c r="D44" s="7"/>
      <c r="E44" s="7"/>
      <c r="F44" s="7"/>
      <c r="G44" s="7"/>
    </row>
    <row r="45" spans="1:7" x14ac:dyDescent="0.35">
      <c r="A45" s="15"/>
      <c r="B45" s="24"/>
      <c r="C45" s="15"/>
      <c r="D45" s="15"/>
      <c r="E45" s="15"/>
      <c r="F45" s="7"/>
      <c r="G45" s="7"/>
    </row>
    <row r="46" spans="1:7" x14ac:dyDescent="0.35">
      <c r="A46" s="15"/>
      <c r="F46" s="15"/>
      <c r="G46" s="15"/>
    </row>
  </sheetData>
  <protectedRanges>
    <protectedRange sqref="B10:B17" name="Range1"/>
    <protectedRange sqref="B20:B23 B25:B28 B30:B33 B35:B38" name="Range1_2"/>
  </protectedRanges>
  <conditionalFormatting sqref="B10:B17">
    <cfRule type="containsBlanks" dxfId="2" priority="13">
      <formula>LEN(TRIM(B10))=0</formula>
    </cfRule>
  </conditionalFormatting>
  <conditionalFormatting sqref="C20:C23 C25:C28 C30:C33 C35:C38">
    <cfRule type="containsText" dxfId="1" priority="7" operator="containsText" text="FALSE">
      <formula>NOT(ISERROR(SEARCH("FALSE",C20)))</formula>
    </cfRule>
  </conditionalFormatting>
  <dataValidations count="5">
    <dataValidation allowBlank="1" showInputMessage="1" showErrorMessage="1" promptTitle="Exchange Rate USD" prompt="Exchange rate at four (4) decimal places" sqref="B17" xr:uid="{6DD4C116-5AB8-4269-A4D7-B87343B112E4}"/>
    <dataValidation type="decimal" allowBlank="1" showInputMessage="1" showErrorMessage="1" promptTitle="Number of Clients" prompt="Please insert the number of clients held by the entity_x000a__x000a_The number of clients of the reporting entity. Clients also include all entities that are recipients of services provided by the registrant including CISs and pension funds.  " sqref="B15" xr:uid="{BF968D26-6D3E-4C4B-A5AF-B095B2DA0E1D}">
      <formula1>-999999999999999000</formula1>
      <formula2>999999999999999000</formula2>
    </dataValidation>
    <dataValidation allowBlank="1" showInputMessage="1" showErrorMessage="1" promptTitle="Name of Senior Officer Reporting" prompt="Please insert the name of the Senior Officer reporting (First Name followed by the Surname)." sqref="B13" xr:uid="{5BFA6BE7-B2A1-40FA-8C2E-57B5956C6FBA}"/>
    <dataValidation type="date" operator="greaterThan" allowBlank="1" showInputMessage="1" showErrorMessage="1" promptTitle="Date Report Made" prompt="You must enter date as dd/mm/yyyy_x000a__x000a_The date on which the report is submitted to the Commission. " sqref="B14" xr:uid="{E04FDA1C-B08C-4704-95C1-466A353C16F4}">
      <formula1>1</formula1>
    </dataValidation>
    <dataValidation allowBlank="1" showInputMessage="1" showErrorMessage="1" promptTitle="Name of CIS Trustee" prompt="Please indicate the name of the CIS Trustee" sqref="B22 B32 B27 B37" xr:uid="{FD7429A7-7BB4-4D6C-8533-140EC5006D8B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16F7F013-285A-48F4-877C-C1C868485FA9}">
            <xm:f>NOT(ISERROR(SEARCH($C$6,C20)))</xm:f>
            <xm:f>$C$6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C20:C23 C25:C28 C30:C33 C35:C38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Incorrect" error="Please use drop down list" promptTitle="Relevant Date of Report" prompt="Pick quarter end from drop List_x000a__x000a_The closing date of the quarter to which the report relates.  " xr:uid="{2FF2C4B2-1071-4660-8B2A-19BC3E2C09FD}">
          <x14:formula1>
            <xm:f>'Control Sheet'!$C$2:$C$6</xm:f>
          </x14:formula1>
          <xm:sqref>B12</xm:sqref>
        </x14:dataValidation>
        <x14:dataValidation type="list" allowBlank="1" showInputMessage="1" showErrorMessage="1" errorTitle="Incorrect" error="Please use drop down list" promptTitle="Group Affiliation" prompt="Please choose from the drop down list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 xr:uid="{341D6AA8-00F5-4F1D-8ABE-67C0FBDB075A}">
          <x14:formula1>
            <xm:f>'Control Sheet'!$D$2:$D$4</xm:f>
          </x14:formula1>
          <xm:sqref>B16</xm:sqref>
        </x14:dataValidation>
        <x14:dataValidation type="list" allowBlank="1" showInputMessage="1" showErrorMessage="1" errorTitle="Incorrect" error="Please use drop down list" promptTitle="Type of Reporting Entity" prompt="Please choose an entity from the drop down list_x000a__x000a_The registrant to choose one of the following:_x000a_• Broker-Dealer; _x000a_• Investment Advisor; _x000a_• Underwriter;_x000a_• SRO; and_x000a_• CIS._x000a_" xr:uid="{39DCA332-DA25-4F9D-8323-6E8273F9DAA7}">
          <x14:formula1>
            <xm:f>'Control Sheet'!$B$2:$B$4</xm:f>
          </x14:formula1>
          <xm:sqref>B11</xm:sqref>
        </x14:dataValidation>
        <x14:dataValidation type="list" allowBlank="1" showInputMessage="1" showErrorMessage="1" promptTitle="Reporting Currency" prompt="Please choose from the drop down list" xr:uid="{2F3EA3C8-D59F-404B-AAAC-A1E0523F5E12}">
          <x14:formula1>
            <xm:f>'Control Sheet'!$G$2:$G$9</xm:f>
          </x14:formula1>
          <xm:sqref>B21 B26 B31 B36</xm:sqref>
        </x14:dataValidation>
        <x14:dataValidation type="list" allowBlank="1" showInputMessage="1" showErrorMessage="1" promptTitle="CIS Type" prompt="Please select from drop down menu" xr:uid="{D9639375-CEB2-4786-8524-09615333265F}">
          <x14:formula1>
            <xm:f>'Control Sheet'!$I$2:$I$6</xm:f>
          </x14:formula1>
          <xm:sqref>B23 B28 B33 B38</xm:sqref>
        </x14:dataValidation>
        <x14:dataValidation type="list" allowBlank="1" showInputMessage="1" showErrorMessage="1" errorTitle="incorrect" error="Please use drop down list" promptTitle="Name of Fund Manager" prompt="Please choose from drop down list" xr:uid="{52C8E1F8-2DC5-469B-AF4B-A5087C26E8BA}">
          <x14:formula1>
            <xm:f>'Control Sheet'!$F$2:$F$19</xm:f>
          </x14:formula1>
          <xm:sqref>B20 B25 B30 B35</xm:sqref>
        </x14:dataValidation>
        <x14:dataValidation type="list" allowBlank="1" showInputMessage="1" showErrorMessage="1" promptTitle="Name of Fund" prompt="Please choose from the drop down list" xr:uid="{EC659648-8736-42CF-AB84-14F5AA687942}">
          <x14:formula1>
            <xm:f>'Control Sheet'!$E$2:$E$86</xm:f>
          </x14:formula1>
          <xm:sqref>B19 B34 B29 B24</xm:sqref>
        </x14:dataValidation>
        <x14:dataValidation type="list" allowBlank="1" showInputMessage="1" showErrorMessage="1" errorTitle="Incorrect" error="Please use drop down list" promptTitle="Name of Reporting Entity" prompt="Please choose the name of your organization from the drop down list._x000a__x000a_" xr:uid="{8210580F-F03A-4FA0-B186-97642A7376C9}">
          <x14:formula1>
            <xm:f>'Control Sheet'!$A$2:$A$54</xm:f>
          </x14:formula1>
          <xm:sqref>B10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4E91-400F-452B-9767-281148D33703}">
  <dimension ref="A1:I20"/>
  <sheetViews>
    <sheetView workbookViewId="0">
      <selection activeCell="E16" sqref="E16"/>
    </sheetView>
  </sheetViews>
  <sheetFormatPr defaultColWidth="8.85546875" defaultRowHeight="15" x14ac:dyDescent="0.25"/>
  <cols>
    <col min="1" max="1" width="8.85546875" style="2"/>
    <col min="2" max="2" width="29.85546875" style="2" customWidth="1"/>
    <col min="3" max="3" width="17.85546875" style="2" customWidth="1"/>
    <col min="4" max="4" width="12.5703125" style="2" customWidth="1"/>
    <col min="5" max="7" width="13.85546875" style="2" customWidth="1"/>
    <col min="8" max="16384" width="8.85546875" style="2"/>
  </cols>
  <sheetData>
    <row r="1" spans="1:9" x14ac:dyDescent="0.25">
      <c r="A1" s="27"/>
      <c r="B1" s="28" t="s">
        <v>125</v>
      </c>
      <c r="C1" s="29"/>
      <c r="D1" s="30"/>
      <c r="E1" s="29"/>
      <c r="F1" s="29"/>
      <c r="G1" s="31" t="s">
        <v>217</v>
      </c>
      <c r="I1" s="29"/>
    </row>
    <row r="2" spans="1:9" x14ac:dyDescent="0.25">
      <c r="A2" s="27"/>
      <c r="B2" s="28" t="s">
        <v>234</v>
      </c>
      <c r="C2" s="29"/>
      <c r="D2" s="30"/>
      <c r="E2" s="29"/>
      <c r="F2" s="29"/>
      <c r="G2" s="29"/>
      <c r="I2" s="29"/>
    </row>
    <row r="3" spans="1:9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9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9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9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9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9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9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9" x14ac:dyDescent="0.25">
      <c r="A10" s="7"/>
    </row>
    <row r="11" spans="1:9" ht="47.1" customHeight="1" x14ac:dyDescent="0.25">
      <c r="A11" s="7"/>
      <c r="D11" s="191" t="s">
        <v>41</v>
      </c>
      <c r="E11" s="192">
        <v>4.0000000000000001E-3</v>
      </c>
    </row>
    <row r="12" spans="1:9" x14ac:dyDescent="0.25">
      <c r="F12" s="109"/>
    </row>
    <row r="13" spans="1:9" ht="30" x14ac:dyDescent="0.25">
      <c r="B13" s="7"/>
      <c r="C13" s="185" t="s">
        <v>49</v>
      </c>
      <c r="D13" s="177" t="s">
        <v>47</v>
      </c>
      <c r="E13" s="186" t="s">
        <v>39</v>
      </c>
      <c r="F13" s="3"/>
    </row>
    <row r="14" spans="1:9" x14ac:dyDescent="0.25">
      <c r="B14" s="7"/>
      <c r="C14" s="187" t="s">
        <v>127</v>
      </c>
      <c r="D14" s="178" t="s">
        <v>23</v>
      </c>
      <c r="E14" s="188" t="s">
        <v>127</v>
      </c>
      <c r="F14" s="3"/>
    </row>
    <row r="15" spans="1:9" x14ac:dyDescent="0.25">
      <c r="A15" s="124">
        <v>700</v>
      </c>
      <c r="B15" s="2" t="s">
        <v>218</v>
      </c>
      <c r="C15" s="110"/>
      <c r="D15" s="169">
        <f>$E$11</f>
        <v>4.0000000000000001E-3</v>
      </c>
      <c r="E15" s="149"/>
    </row>
    <row r="16" spans="1:9" ht="30.75" thickBot="1" x14ac:dyDescent="0.3">
      <c r="A16" s="124">
        <v>701</v>
      </c>
      <c r="B16" s="39" t="s">
        <v>220</v>
      </c>
      <c r="E16" s="193">
        <f>+C15*D15</f>
        <v>0</v>
      </c>
    </row>
    <row r="17" spans="3:3" ht="15.75" thickTop="1" x14ac:dyDescent="0.25"/>
    <row r="20" spans="3:3" x14ac:dyDescent="0.25">
      <c r="C20" s="105"/>
    </row>
  </sheetData>
  <mergeCells count="1">
    <mergeCell ref="E4:G9"/>
  </mergeCells>
  <dataValidations count="2">
    <dataValidation allowBlank="1" showErrorMessage="1" sqref="J1:XFD7 L8:XFD9 A1:I9" xr:uid="{9E0F9487-93BE-48B7-839E-7A67E2CCC824}"/>
    <dataValidation allowBlank="1" showInputMessage="1" showErrorMessage="1" promptTitle="Client Money Capital Charge" prompt="FOR TTSEC USE ONLY" sqref="D11" xr:uid="{04620A05-43FA-4391-8239-DB331D0205BD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03CD-1F02-4BA1-826E-61017923C0F7}">
  <dimension ref="A1:I17"/>
  <sheetViews>
    <sheetView workbookViewId="0">
      <selection activeCell="E16" sqref="E16"/>
    </sheetView>
  </sheetViews>
  <sheetFormatPr defaultColWidth="8.85546875" defaultRowHeight="15" x14ac:dyDescent="0.25"/>
  <cols>
    <col min="1" max="1" width="8.85546875" style="2"/>
    <col min="2" max="2" width="29.140625" style="2" customWidth="1"/>
    <col min="3" max="3" width="18" style="2" customWidth="1"/>
    <col min="4" max="4" width="10.85546875" style="2" customWidth="1"/>
    <col min="5" max="7" width="14.5703125" style="2" customWidth="1"/>
    <col min="8" max="16384" width="8.85546875" style="2"/>
  </cols>
  <sheetData>
    <row r="1" spans="1:9" x14ac:dyDescent="0.25">
      <c r="A1" s="27"/>
      <c r="B1" s="28" t="s">
        <v>125</v>
      </c>
      <c r="C1" s="29"/>
      <c r="D1" s="30"/>
      <c r="E1" s="29"/>
      <c r="F1" s="29"/>
      <c r="G1" s="31" t="s">
        <v>225</v>
      </c>
      <c r="I1" s="29"/>
    </row>
    <row r="2" spans="1:9" x14ac:dyDescent="0.25">
      <c r="A2" s="27"/>
      <c r="B2" s="28" t="s">
        <v>233</v>
      </c>
      <c r="C2" s="29"/>
      <c r="D2" s="30"/>
      <c r="E2" s="29"/>
      <c r="F2" s="29"/>
      <c r="G2" s="29"/>
      <c r="I2" s="29"/>
    </row>
    <row r="3" spans="1:9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9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9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9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9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9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9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9" x14ac:dyDescent="0.25">
      <c r="A10" s="7"/>
    </row>
    <row r="11" spans="1:9" ht="60" x14ac:dyDescent="0.25">
      <c r="A11" s="7"/>
      <c r="D11" s="191" t="s">
        <v>224</v>
      </c>
      <c r="E11" s="192">
        <v>2.0000000000000001E-4</v>
      </c>
    </row>
    <row r="12" spans="1:9" x14ac:dyDescent="0.25">
      <c r="F12" s="109"/>
    </row>
    <row r="13" spans="1:9" ht="30" x14ac:dyDescent="0.25">
      <c r="B13" s="7"/>
      <c r="C13" s="185" t="s">
        <v>49</v>
      </c>
      <c r="D13" s="177" t="s">
        <v>47</v>
      </c>
      <c r="E13" s="186" t="s">
        <v>39</v>
      </c>
      <c r="F13" s="3"/>
    </row>
    <row r="14" spans="1:9" x14ac:dyDescent="0.25">
      <c r="B14" s="7"/>
      <c r="C14" s="187" t="s">
        <v>127</v>
      </c>
      <c r="D14" s="178" t="s">
        <v>23</v>
      </c>
      <c r="E14" s="188" t="s">
        <v>127</v>
      </c>
      <c r="F14" s="3"/>
    </row>
    <row r="15" spans="1:9" x14ac:dyDescent="0.25">
      <c r="A15" s="124">
        <v>800</v>
      </c>
      <c r="B15" s="2" t="s">
        <v>223</v>
      </c>
      <c r="C15" s="110"/>
      <c r="D15" s="169">
        <f>$E$11</f>
        <v>2.0000000000000001E-4</v>
      </c>
      <c r="E15" s="155"/>
    </row>
    <row r="16" spans="1:9" ht="30.75" thickBot="1" x14ac:dyDescent="0.3">
      <c r="A16" s="124">
        <v>801</v>
      </c>
      <c r="B16" s="39" t="s">
        <v>226</v>
      </c>
      <c r="E16" s="193">
        <f>+C15*D15</f>
        <v>0</v>
      </c>
    </row>
    <row r="17" ht="15.75" thickTop="1" x14ac:dyDescent="0.25"/>
  </sheetData>
  <mergeCells count="1">
    <mergeCell ref="E4:G9"/>
  </mergeCells>
  <dataValidations count="2">
    <dataValidation allowBlank="1" showErrorMessage="1" sqref="J1:XFD7 L8:XFD9 A1:I9" xr:uid="{173165EB-2FC2-4943-A376-A059AD039EC0}"/>
    <dataValidation allowBlank="1" showInputMessage="1" showErrorMessage="1" promptTitle="Client AUM Capital Charge" prompt="FOR TTSEC USE ONLY" sqref="D11" xr:uid="{5B84CB33-0A4C-4535-A139-14A57978B70D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1134-F097-45FC-BE3A-F45C7FD1A929}">
  <dimension ref="A1:I17"/>
  <sheetViews>
    <sheetView topLeftCell="A8" workbookViewId="0">
      <selection activeCell="E16" sqref="E16"/>
    </sheetView>
  </sheetViews>
  <sheetFormatPr defaultColWidth="8.85546875" defaultRowHeight="15" x14ac:dyDescent="0.25"/>
  <cols>
    <col min="1" max="1" width="5.5703125" style="2" customWidth="1"/>
    <col min="2" max="2" width="35" style="2" customWidth="1"/>
    <col min="3" max="3" width="19.140625" style="2" customWidth="1"/>
    <col min="4" max="4" width="13.42578125" style="2" customWidth="1"/>
    <col min="5" max="7" width="14.42578125" style="2" customWidth="1"/>
    <col min="8" max="16384" width="8.85546875" style="2"/>
  </cols>
  <sheetData>
    <row r="1" spans="1:9" x14ac:dyDescent="0.25">
      <c r="A1" s="27"/>
      <c r="B1" s="28" t="s">
        <v>125</v>
      </c>
      <c r="C1" s="29"/>
      <c r="D1" s="30"/>
      <c r="E1" s="29"/>
      <c r="F1" s="29"/>
      <c r="G1" s="31" t="s">
        <v>227</v>
      </c>
      <c r="I1" s="29"/>
    </row>
    <row r="2" spans="1:9" x14ac:dyDescent="0.25">
      <c r="A2" s="27"/>
      <c r="B2" s="28" t="s">
        <v>232</v>
      </c>
      <c r="C2" s="29"/>
      <c r="D2" s="30"/>
      <c r="E2" s="29"/>
      <c r="F2" s="29"/>
      <c r="G2" s="29"/>
      <c r="I2" s="29"/>
    </row>
    <row r="3" spans="1:9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9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9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9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9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9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9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9" x14ac:dyDescent="0.25">
      <c r="A10" s="7"/>
    </row>
    <row r="11" spans="1:9" ht="75" x14ac:dyDescent="0.25">
      <c r="A11" s="7"/>
      <c r="D11" s="191" t="s">
        <v>231</v>
      </c>
      <c r="E11" s="192">
        <v>2.0000000000000001E-4</v>
      </c>
    </row>
    <row r="12" spans="1:9" x14ac:dyDescent="0.25">
      <c r="F12" s="109"/>
    </row>
    <row r="13" spans="1:9" ht="30" x14ac:dyDescent="0.25">
      <c r="B13" s="7"/>
      <c r="C13" s="185" t="s">
        <v>49</v>
      </c>
      <c r="D13" s="177" t="s">
        <v>47</v>
      </c>
      <c r="E13" s="186" t="s">
        <v>39</v>
      </c>
      <c r="F13" s="3"/>
    </row>
    <row r="14" spans="1:9" x14ac:dyDescent="0.25">
      <c r="B14" s="7"/>
      <c r="C14" s="187" t="s">
        <v>127</v>
      </c>
      <c r="D14" s="178" t="s">
        <v>23</v>
      </c>
      <c r="E14" s="188" t="s">
        <v>127</v>
      </c>
      <c r="F14" s="3"/>
    </row>
    <row r="15" spans="1:9" ht="45" x14ac:dyDescent="0.25">
      <c r="A15" s="124">
        <v>900</v>
      </c>
      <c r="B15" s="3" t="s">
        <v>228</v>
      </c>
      <c r="C15" s="110"/>
      <c r="D15" s="169">
        <f>$E$11</f>
        <v>2.0000000000000001E-4</v>
      </c>
      <c r="E15" s="155"/>
    </row>
    <row r="16" spans="1:9" ht="30.75" thickBot="1" x14ac:dyDescent="0.3">
      <c r="A16" s="124">
        <v>901</v>
      </c>
      <c r="B16" s="39" t="s">
        <v>229</v>
      </c>
      <c r="E16" s="180">
        <f>+C15*D15</f>
        <v>0</v>
      </c>
    </row>
    <row r="17" ht="15.75" thickTop="1" x14ac:dyDescent="0.25"/>
  </sheetData>
  <mergeCells count="1">
    <mergeCell ref="E4:G9"/>
  </mergeCells>
  <dataValidations count="2">
    <dataValidation allowBlank="1" showErrorMessage="1" sqref="J1:XFD7 L8:XFD9 A1:I9" xr:uid="{492581D0-0095-44F6-A09E-B7BBB0A90539}"/>
    <dataValidation allowBlank="1" showInputMessage="1" showErrorMessage="1" promptTitle="Custody Risk Capital Charge" prompt="FOR TTSEC USE ONLY" sqref="D11" xr:uid="{ADD0DC9E-1227-46AF-8955-34B75247ED26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AC6C-298B-4150-87C0-3DF159124E8F}">
  <dimension ref="A1:J46"/>
  <sheetViews>
    <sheetView topLeftCell="B36" zoomScale="110" workbookViewId="0">
      <selection activeCell="B49" sqref="B49"/>
    </sheetView>
  </sheetViews>
  <sheetFormatPr defaultColWidth="8.85546875" defaultRowHeight="15" x14ac:dyDescent="0.25"/>
  <cols>
    <col min="1" max="1" width="5.85546875" style="2" bestFit="1" customWidth="1"/>
    <col min="2" max="2" width="35" style="2" customWidth="1"/>
    <col min="3" max="3" width="19.140625" style="2" customWidth="1"/>
    <col min="4" max="5" width="13.42578125" style="2" customWidth="1"/>
    <col min="6" max="6" width="13" style="2" customWidth="1"/>
    <col min="7" max="8" width="14.42578125" style="2" customWidth="1"/>
    <col min="9" max="16384" width="8.85546875" style="2"/>
  </cols>
  <sheetData>
    <row r="1" spans="1:10" x14ac:dyDescent="0.25">
      <c r="A1" s="27"/>
      <c r="B1" s="28" t="s">
        <v>125</v>
      </c>
      <c r="C1" s="29"/>
      <c r="D1" s="30"/>
      <c r="E1" s="30"/>
      <c r="F1" s="29"/>
      <c r="G1" s="29"/>
      <c r="H1" s="31" t="s">
        <v>287</v>
      </c>
      <c r="J1" s="29"/>
    </row>
    <row r="2" spans="1:10" x14ac:dyDescent="0.25">
      <c r="A2" s="27"/>
      <c r="B2" s="28" t="s">
        <v>281</v>
      </c>
      <c r="C2" s="29"/>
      <c r="D2" s="30"/>
      <c r="E2" s="30"/>
      <c r="F2" s="29"/>
      <c r="G2" s="29"/>
      <c r="H2" s="29"/>
      <c r="J2" s="29"/>
    </row>
    <row r="3" spans="1:10" x14ac:dyDescent="0.25">
      <c r="A3" s="27"/>
      <c r="B3" s="28"/>
      <c r="C3" s="32"/>
      <c r="D3" s="33"/>
      <c r="E3" s="33"/>
      <c r="F3" s="29"/>
      <c r="G3" s="29"/>
      <c r="H3" s="29"/>
      <c r="I3" s="29"/>
      <c r="J3" s="29"/>
    </row>
    <row r="4" spans="1:10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33"/>
      <c r="F4" s="244" t="s">
        <v>126</v>
      </c>
      <c r="G4" s="245"/>
      <c r="H4" s="246"/>
      <c r="I4" s="34"/>
      <c r="J4" s="29"/>
    </row>
    <row r="5" spans="1:10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33"/>
      <c r="F5" s="247"/>
      <c r="G5" s="248"/>
      <c r="H5" s="249"/>
      <c r="I5" s="34"/>
      <c r="J5" s="29"/>
    </row>
    <row r="6" spans="1:10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33"/>
      <c r="F6" s="247"/>
      <c r="G6" s="248"/>
      <c r="H6" s="249"/>
      <c r="I6" s="34"/>
      <c r="J6" s="29"/>
    </row>
    <row r="7" spans="1:10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33"/>
      <c r="F7" s="247"/>
      <c r="G7" s="248"/>
      <c r="H7" s="249"/>
      <c r="I7" s="34"/>
      <c r="J7" s="29"/>
    </row>
    <row r="8" spans="1:10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33"/>
      <c r="F8" s="247"/>
      <c r="G8" s="248"/>
      <c r="H8" s="249"/>
      <c r="I8" s="34"/>
      <c r="J8" s="29"/>
    </row>
    <row r="9" spans="1:10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33"/>
      <c r="F9" s="250"/>
      <c r="G9" s="251"/>
      <c r="H9" s="252"/>
      <c r="I9" s="34"/>
      <c r="J9" s="29"/>
    </row>
    <row r="10" spans="1:10" x14ac:dyDescent="0.25">
      <c r="A10" s="7"/>
    </row>
    <row r="11" spans="1:10" x14ac:dyDescent="0.25">
      <c r="A11" s="7"/>
      <c r="E11" s="275" t="s">
        <v>286</v>
      </c>
      <c r="F11" s="276"/>
      <c r="G11" s="276"/>
      <c r="H11" s="277"/>
    </row>
    <row r="12" spans="1:10" x14ac:dyDescent="0.25">
      <c r="A12" s="7"/>
      <c r="E12" s="164" t="s">
        <v>431</v>
      </c>
      <c r="F12" s="164" t="s">
        <v>283</v>
      </c>
      <c r="G12" s="164" t="s">
        <v>284</v>
      </c>
      <c r="H12" s="164" t="s">
        <v>285</v>
      </c>
    </row>
    <row r="13" spans="1:10" ht="45" x14ac:dyDescent="0.25">
      <c r="A13" s="7"/>
      <c r="D13" s="191" t="s">
        <v>274</v>
      </c>
      <c r="E13" s="194">
        <v>0.25</v>
      </c>
      <c r="F13" s="194">
        <v>0.5</v>
      </c>
      <c r="G13" s="194">
        <v>0.75</v>
      </c>
      <c r="H13" s="194">
        <v>1</v>
      </c>
    </row>
    <row r="14" spans="1:10" x14ac:dyDescent="0.25">
      <c r="G14" s="109"/>
    </row>
    <row r="15" spans="1:10" x14ac:dyDescent="0.25">
      <c r="D15" s="272" t="s">
        <v>286</v>
      </c>
      <c r="E15" s="272"/>
      <c r="F15" s="272"/>
      <c r="G15" s="272"/>
    </row>
    <row r="16" spans="1:10" ht="30" x14ac:dyDescent="0.25">
      <c r="B16" s="7"/>
      <c r="C16" s="273" t="s">
        <v>49</v>
      </c>
      <c r="D16" s="177" t="s">
        <v>39</v>
      </c>
      <c r="E16" s="177" t="s">
        <v>39</v>
      </c>
      <c r="F16" s="186" t="s">
        <v>39</v>
      </c>
      <c r="G16" s="186" t="s">
        <v>39</v>
      </c>
    </row>
    <row r="17" spans="1:7" x14ac:dyDescent="0.25">
      <c r="B17" s="7"/>
      <c r="C17" s="274"/>
      <c r="D17" s="195" t="s">
        <v>431</v>
      </c>
      <c r="E17" s="195" t="s">
        <v>283</v>
      </c>
      <c r="F17" s="196" t="s">
        <v>284</v>
      </c>
      <c r="G17" s="196" t="s">
        <v>285</v>
      </c>
    </row>
    <row r="18" spans="1:7" x14ac:dyDescent="0.25">
      <c r="B18" s="7"/>
      <c r="C18" s="187" t="s">
        <v>127</v>
      </c>
      <c r="D18" s="178" t="s">
        <v>127</v>
      </c>
      <c r="E18" s="178" t="s">
        <v>127</v>
      </c>
      <c r="F18" s="188" t="s">
        <v>127</v>
      </c>
      <c r="G18" s="188" t="s">
        <v>127</v>
      </c>
    </row>
    <row r="19" spans="1:7" x14ac:dyDescent="0.25">
      <c r="A19" s="124">
        <v>1000</v>
      </c>
      <c r="B19" s="7" t="s">
        <v>275</v>
      </c>
      <c r="C19" s="57"/>
      <c r="D19" s="57"/>
      <c r="E19" s="57"/>
      <c r="F19" s="57"/>
      <c r="G19" s="3"/>
    </row>
    <row r="20" spans="1:7" x14ac:dyDescent="0.25">
      <c r="A20" s="124">
        <v>10100</v>
      </c>
      <c r="B20" s="7" t="s">
        <v>420</v>
      </c>
      <c r="C20" s="57"/>
      <c r="D20" s="57"/>
      <c r="E20" s="57"/>
      <c r="F20" s="57"/>
      <c r="G20" s="3"/>
    </row>
    <row r="21" spans="1:7" x14ac:dyDescent="0.25">
      <c r="A21" s="124">
        <v>10101</v>
      </c>
      <c r="B21" s="2" t="s">
        <v>276</v>
      </c>
      <c r="C21" s="197">
        <f>IF(IFERROR('FNAV-GMR - PR10.1'!G32,0),'FNAV-GMR - PR10.1'!G32,0)</f>
        <v>0</v>
      </c>
      <c r="D21" s="198"/>
      <c r="E21" s="198"/>
      <c r="F21" s="198"/>
      <c r="G21" s="199"/>
    </row>
    <row r="22" spans="1:7" x14ac:dyDescent="0.25">
      <c r="A22" s="124">
        <v>10102</v>
      </c>
      <c r="B22" s="2" t="s">
        <v>277</v>
      </c>
      <c r="C22" s="197">
        <f>IF(IFERROR('FNAV-GMR - PR10.1'!G194,0),'FNAV-GMR - PR10.1'!G194,0)</f>
        <v>0</v>
      </c>
      <c r="D22" s="198"/>
      <c r="E22" s="198"/>
      <c r="F22" s="198"/>
      <c r="G22" s="199"/>
    </row>
    <row r="23" spans="1:7" x14ac:dyDescent="0.25">
      <c r="A23" s="124">
        <v>10103</v>
      </c>
      <c r="B23" s="2" t="s">
        <v>278</v>
      </c>
      <c r="C23" s="197">
        <f>IF(IFERROR('FNAV-GMR - PR10.1'!G356,0),'FNAV-GMR - PR10.1'!G356,0)</f>
        <v>0</v>
      </c>
      <c r="D23" s="198"/>
      <c r="E23" s="198"/>
      <c r="F23" s="198"/>
      <c r="G23" s="199"/>
    </row>
    <row r="24" spans="1:7" x14ac:dyDescent="0.25">
      <c r="A24" s="124">
        <v>10104</v>
      </c>
      <c r="B24" s="2" t="s">
        <v>279</v>
      </c>
      <c r="C24" s="197">
        <f>IF(IFERROR('FNAV-GMR - PR10.1'!G518,0),'FNAV-GMR - PR10.1'!G518,0)</f>
        <v>0</v>
      </c>
      <c r="D24" s="198"/>
      <c r="E24" s="198"/>
      <c r="F24" s="198"/>
      <c r="G24" s="199"/>
    </row>
    <row r="25" spans="1:7" ht="30.75" thickBot="1" x14ac:dyDescent="0.3">
      <c r="A25" s="124">
        <v>10105</v>
      </c>
      <c r="B25" s="39" t="s">
        <v>419</v>
      </c>
      <c r="C25" s="118"/>
      <c r="D25" s="200">
        <f>SUM($C$21:$C$24)*$E$13</f>
        <v>0</v>
      </c>
      <c r="E25" s="200">
        <f>SUM($C$21:$C$24)*$F$13</f>
        <v>0</v>
      </c>
      <c r="F25" s="200">
        <f>SUM($C$21:$C$24)*$G$13</f>
        <v>0</v>
      </c>
      <c r="G25" s="200">
        <f>SUM($C$21:$C$24)*$H$13</f>
        <v>0</v>
      </c>
    </row>
    <row r="26" spans="1:7" ht="15.75" thickTop="1" x14ac:dyDescent="0.25">
      <c r="A26" s="124">
        <v>10200</v>
      </c>
      <c r="B26" s="7" t="s">
        <v>421</v>
      </c>
      <c r="C26" s="118"/>
      <c r="D26" s="57"/>
      <c r="E26" s="57"/>
      <c r="F26" s="57"/>
      <c r="G26" s="3"/>
    </row>
    <row r="27" spans="1:7" x14ac:dyDescent="0.25">
      <c r="A27" s="124">
        <v>10201</v>
      </c>
      <c r="B27" s="2" t="s">
        <v>276</v>
      </c>
      <c r="C27" s="197">
        <f>'FNAV-SR - PR10.2'!E33</f>
        <v>0</v>
      </c>
      <c r="D27" s="198"/>
      <c r="E27" s="198"/>
      <c r="F27" s="198"/>
      <c r="G27" s="199"/>
    </row>
    <row r="28" spans="1:7" x14ac:dyDescent="0.25">
      <c r="A28" s="124">
        <v>10202</v>
      </c>
      <c r="B28" s="2" t="s">
        <v>277</v>
      </c>
      <c r="C28" s="197">
        <f>'FNAV-SR - PR10.2'!E56</f>
        <v>0</v>
      </c>
      <c r="D28" s="198"/>
      <c r="E28" s="198"/>
      <c r="F28" s="198"/>
      <c r="G28" s="199"/>
    </row>
    <row r="29" spans="1:7" x14ac:dyDescent="0.25">
      <c r="A29" s="124">
        <v>10203</v>
      </c>
      <c r="B29" s="2" t="s">
        <v>278</v>
      </c>
      <c r="C29" s="197">
        <f>'FNAV-SR - PR10.2'!E79</f>
        <v>0</v>
      </c>
      <c r="D29" s="198"/>
      <c r="E29" s="198"/>
      <c r="F29" s="198"/>
      <c r="G29" s="199"/>
    </row>
    <row r="30" spans="1:7" x14ac:dyDescent="0.25">
      <c r="A30" s="124">
        <v>10204</v>
      </c>
      <c r="B30" s="2" t="s">
        <v>279</v>
      </c>
      <c r="C30" s="197">
        <f>'FNAV-SR - PR10.2'!E102</f>
        <v>0</v>
      </c>
      <c r="D30" s="198"/>
      <c r="E30" s="198"/>
      <c r="F30" s="198"/>
      <c r="G30" s="199"/>
    </row>
    <row r="31" spans="1:7" ht="30.75" thickBot="1" x14ac:dyDescent="0.3">
      <c r="A31" s="124">
        <v>10205</v>
      </c>
      <c r="B31" s="39" t="s">
        <v>418</v>
      </c>
      <c r="C31" s="118"/>
      <c r="D31" s="201">
        <f>SUM($C$27:$C$30)*$E$13</f>
        <v>0</v>
      </c>
      <c r="E31" s="201">
        <f>SUM($C$27:$C$30)*$F$13</f>
        <v>0</v>
      </c>
      <c r="F31" s="201">
        <f>SUM($C$27:$C$30)*$G$13</f>
        <v>0</v>
      </c>
      <c r="G31" s="201">
        <f>SUM($C$27:$C$30)*$H$13</f>
        <v>0</v>
      </c>
    </row>
    <row r="32" spans="1:7" ht="15.75" thickTop="1" x14ac:dyDescent="0.25">
      <c r="A32" s="124">
        <v>10300</v>
      </c>
      <c r="B32" s="7" t="s">
        <v>219</v>
      </c>
      <c r="C32" s="118"/>
      <c r="D32" s="57"/>
      <c r="E32" s="57"/>
      <c r="F32" s="57"/>
      <c r="G32" s="3"/>
    </row>
    <row r="33" spans="1:7" x14ac:dyDescent="0.25">
      <c r="A33" s="124">
        <v>10301</v>
      </c>
      <c r="B33" s="2" t="s">
        <v>276</v>
      </c>
      <c r="C33" s="197">
        <f>'FNAV-FXR - PR10.3'!D56</f>
        <v>0</v>
      </c>
      <c r="D33" s="202"/>
      <c r="E33" s="202"/>
      <c r="F33" s="202"/>
      <c r="G33" s="199"/>
    </row>
    <row r="34" spans="1:7" x14ac:dyDescent="0.25">
      <c r="A34" s="124">
        <v>10302</v>
      </c>
      <c r="B34" s="2" t="s">
        <v>277</v>
      </c>
      <c r="C34" s="197">
        <f>'FNAV-FXR - PR10.3'!D99</f>
        <v>0</v>
      </c>
      <c r="D34" s="202"/>
      <c r="E34" s="202"/>
      <c r="F34" s="202"/>
      <c r="G34" s="199"/>
    </row>
    <row r="35" spans="1:7" x14ac:dyDescent="0.25">
      <c r="A35" s="124">
        <v>10303</v>
      </c>
      <c r="B35" s="2" t="s">
        <v>278</v>
      </c>
      <c r="C35" s="197">
        <f>'FNAV-FXR - PR10.3'!D142</f>
        <v>0</v>
      </c>
      <c r="D35" s="202"/>
      <c r="E35" s="202"/>
      <c r="F35" s="202"/>
      <c r="G35" s="199"/>
    </row>
    <row r="36" spans="1:7" x14ac:dyDescent="0.25">
      <c r="A36" s="124">
        <v>10304</v>
      </c>
      <c r="B36" s="2" t="s">
        <v>279</v>
      </c>
      <c r="C36" s="197">
        <f>'FNAV-FXR - PR10.3'!D185</f>
        <v>0</v>
      </c>
      <c r="D36" s="202"/>
      <c r="E36" s="202"/>
      <c r="F36" s="202"/>
      <c r="G36" s="199"/>
    </row>
    <row r="37" spans="1:7" ht="30.75" thickBot="1" x14ac:dyDescent="0.3">
      <c r="A37" s="124">
        <v>10305</v>
      </c>
      <c r="B37" s="39" t="s">
        <v>214</v>
      </c>
      <c r="C37" s="118"/>
      <c r="D37" s="201">
        <f>SUM($C$33:$C$36)*$E$13</f>
        <v>0</v>
      </c>
      <c r="E37" s="201">
        <f>SUM($C$33:$C$36)*$F$13</f>
        <v>0</v>
      </c>
      <c r="F37" s="201">
        <f>SUM($C$33:$C$36)*$G$13</f>
        <v>0</v>
      </c>
      <c r="G37" s="201">
        <f>SUM($C$33:$C$36)*$H$13</f>
        <v>0</v>
      </c>
    </row>
    <row r="38" spans="1:7" ht="15.75" thickTop="1" x14ac:dyDescent="0.25">
      <c r="A38" s="124">
        <v>10400</v>
      </c>
      <c r="B38" s="7" t="s">
        <v>140</v>
      </c>
      <c r="C38" s="118"/>
      <c r="D38" s="57"/>
      <c r="E38" s="57"/>
      <c r="F38" s="57"/>
      <c r="G38" s="3"/>
    </row>
    <row r="39" spans="1:7" x14ac:dyDescent="0.25">
      <c r="A39" s="124">
        <v>10401</v>
      </c>
      <c r="B39" s="2" t="s">
        <v>276</v>
      </c>
      <c r="C39" s="197">
        <f>'FNAV-ER - PR10.4'!E22</f>
        <v>0</v>
      </c>
      <c r="D39" s="202"/>
      <c r="E39" s="202"/>
      <c r="F39" s="202"/>
      <c r="G39" s="199"/>
    </row>
    <row r="40" spans="1:7" x14ac:dyDescent="0.25">
      <c r="A40" s="124">
        <v>10402</v>
      </c>
      <c r="B40" s="2" t="s">
        <v>277</v>
      </c>
      <c r="C40" s="197">
        <f>'FNAV-ER - PR10.4'!E32</f>
        <v>0</v>
      </c>
      <c r="D40" s="202"/>
      <c r="E40" s="202"/>
      <c r="F40" s="202"/>
      <c r="G40" s="199"/>
    </row>
    <row r="41" spans="1:7" x14ac:dyDescent="0.25">
      <c r="A41" s="124">
        <v>10403</v>
      </c>
      <c r="B41" s="2" t="s">
        <v>278</v>
      </c>
      <c r="C41" s="197">
        <f>'FNAV-ER - PR10.4'!E42</f>
        <v>0</v>
      </c>
      <c r="D41" s="202"/>
      <c r="E41" s="202"/>
      <c r="F41" s="202"/>
      <c r="G41" s="199"/>
    </row>
    <row r="42" spans="1:7" x14ac:dyDescent="0.25">
      <c r="A42" s="124">
        <v>10404</v>
      </c>
      <c r="B42" s="2" t="s">
        <v>279</v>
      </c>
      <c r="C42" s="197">
        <f>'FNAV-ER - PR10.4'!E52</f>
        <v>0</v>
      </c>
      <c r="D42" s="202"/>
      <c r="E42" s="202"/>
      <c r="F42" s="202"/>
      <c r="G42" s="199"/>
    </row>
    <row r="43" spans="1:7" ht="30.75" thickBot="1" x14ac:dyDescent="0.3">
      <c r="A43" s="124">
        <v>10405</v>
      </c>
      <c r="B43" s="39" t="s">
        <v>201</v>
      </c>
      <c r="C43" s="57"/>
      <c r="D43" s="201">
        <f>SUM($C$39:$C$42)*$E$13</f>
        <v>0</v>
      </c>
      <c r="E43" s="201">
        <f>SUM($C$39:$C$42)*$F$13</f>
        <v>0</v>
      </c>
      <c r="F43" s="201">
        <f>SUM($C$39:$C$42)*$G$13</f>
        <v>0</v>
      </c>
      <c r="G43" s="201">
        <f>SUM($C$39:$C$42)*$H$13</f>
        <v>0</v>
      </c>
    </row>
    <row r="44" spans="1:7" ht="15.75" thickTop="1" x14ac:dyDescent="0.25">
      <c r="A44" s="124"/>
      <c r="B44" s="39"/>
      <c r="C44" s="57"/>
      <c r="D44" s="117"/>
      <c r="E44" s="117"/>
      <c r="F44" s="117"/>
      <c r="G44" s="117"/>
    </row>
    <row r="45" spans="1:7" ht="30.75" thickBot="1" x14ac:dyDescent="0.3">
      <c r="A45" s="124">
        <v>10500</v>
      </c>
      <c r="B45" s="39" t="s">
        <v>282</v>
      </c>
      <c r="D45" s="180">
        <f>+D25+D31+D37+D43</f>
        <v>0</v>
      </c>
      <c r="E45" s="180">
        <f>+E25+E31+E37+E43</f>
        <v>0</v>
      </c>
      <c r="F45" s="180">
        <f>+F25+F31+F37+F43</f>
        <v>0</v>
      </c>
      <c r="G45" s="180">
        <f>+G25+G31+G37+G43</f>
        <v>0</v>
      </c>
    </row>
    <row r="46" spans="1:7" ht="15.75" thickTop="1" x14ac:dyDescent="0.25"/>
  </sheetData>
  <mergeCells count="4">
    <mergeCell ref="F4:H9"/>
    <mergeCell ref="D15:G15"/>
    <mergeCell ref="C16:C17"/>
    <mergeCell ref="E11:H11"/>
  </mergeCells>
  <dataValidations count="3">
    <dataValidation allowBlank="1" showErrorMessage="1" sqref="K1:XFD7 M8:XFD9 A1:J9" xr:uid="{ABDE780D-C62D-4388-99EF-890DB39E356D}"/>
    <dataValidation allowBlank="1" showInputMessage="1" showErrorMessage="1" promptTitle="FNAV CIS Capital Charge" prompt="FOR TTSEC USE ONLY" sqref="D13" xr:uid="{1A5145BC-5A1A-4F88-BEF7-C1A5962739E8}"/>
    <dataValidation allowBlank="1" showInputMessage="1" showErrorMessage="1" promptTitle="Value" prompt="The values in this form are automatically populated from supporting forms. Please do not attempt to alter the links within this form." sqref="C16:C17" xr:uid="{CE92498E-D67E-4D20-8FA2-EEA1C53CF639}"/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6630-5302-418A-93D2-04A11E9D7017}">
  <dimension ref="A1:N771"/>
  <sheetViews>
    <sheetView zoomScale="70" zoomScaleNormal="70" workbookViewId="0"/>
  </sheetViews>
  <sheetFormatPr defaultColWidth="8.85546875" defaultRowHeight="15" x14ac:dyDescent="0.25"/>
  <cols>
    <col min="1" max="1" width="8.85546875" style="2" customWidth="1"/>
    <col min="2" max="2" width="30.140625" style="3" customWidth="1"/>
    <col min="3" max="3" width="23.5703125" style="2" customWidth="1"/>
    <col min="4" max="4" width="14.140625" style="2" customWidth="1"/>
    <col min="5" max="5" width="20.85546875" style="2" bestFit="1" customWidth="1"/>
    <col min="6" max="6" width="20.5703125" style="2" bestFit="1" customWidth="1"/>
    <col min="7" max="7" width="14.5703125" style="2" bestFit="1" customWidth="1"/>
    <col min="8" max="8" width="14.140625" style="2" customWidth="1"/>
    <col min="9" max="9" width="13.85546875" style="2" bestFit="1" customWidth="1"/>
    <col min="10" max="10" width="10.42578125" style="2" bestFit="1" customWidth="1"/>
    <col min="11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236</v>
      </c>
      <c r="I1" s="29"/>
    </row>
    <row r="2" spans="1:13" x14ac:dyDescent="0.25">
      <c r="A2" s="27"/>
      <c r="B2" s="28" t="s">
        <v>465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13" ht="15" customHeight="1" x14ac:dyDescent="0.25">
      <c r="A10" s="27"/>
      <c r="B10" s="47"/>
      <c r="C10" s="26"/>
      <c r="D10" s="48"/>
      <c r="E10" s="49"/>
      <c r="F10" s="49"/>
      <c r="G10" s="49"/>
      <c r="H10" s="50"/>
    </row>
    <row r="11" spans="1:13" x14ac:dyDescent="0.25">
      <c r="A11" s="7"/>
    </row>
    <row r="12" spans="1:13" x14ac:dyDescent="0.25">
      <c r="A12" s="7"/>
      <c r="E12" s="159" t="s">
        <v>37</v>
      </c>
      <c r="F12" s="160" t="s">
        <v>53</v>
      </c>
      <c r="G12" s="160" t="s">
        <v>39</v>
      </c>
    </row>
    <row r="13" spans="1:13" x14ac:dyDescent="0.25">
      <c r="E13" s="161" t="s">
        <v>5</v>
      </c>
      <c r="F13" s="160">
        <v>1</v>
      </c>
      <c r="G13" s="162">
        <v>1</v>
      </c>
    </row>
    <row r="14" spans="1:13" x14ac:dyDescent="0.25">
      <c r="A14" s="51"/>
      <c r="B14" s="52"/>
      <c r="C14" s="53"/>
      <c r="D14" s="53"/>
      <c r="E14" s="161" t="s">
        <v>6</v>
      </c>
      <c r="F14" s="161">
        <v>0.91</v>
      </c>
      <c r="G14" s="162">
        <v>1</v>
      </c>
      <c r="H14" s="9"/>
      <c r="I14" s="9"/>
      <c r="J14" s="53"/>
      <c r="K14" s="53"/>
      <c r="L14" s="53"/>
    </row>
    <row r="15" spans="1:13" x14ac:dyDescent="0.25">
      <c r="A15" s="51"/>
      <c r="B15" s="52"/>
      <c r="C15" s="53"/>
      <c r="D15" s="53"/>
      <c r="E15" s="161" t="s">
        <v>7</v>
      </c>
      <c r="F15" s="161">
        <v>0.67</v>
      </c>
      <c r="G15" s="162">
        <v>1</v>
      </c>
      <c r="H15" s="53"/>
      <c r="I15" s="53"/>
      <c r="J15" s="53"/>
      <c r="K15" s="53"/>
      <c r="L15" s="53"/>
    </row>
    <row r="16" spans="1:13" x14ac:dyDescent="0.25">
      <c r="A16" s="51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4" ht="14.45" customHeight="1" x14ac:dyDescent="0.25">
      <c r="A17" s="255" t="s">
        <v>268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</row>
    <row r="18" spans="1:14" ht="14.45" customHeight="1" x14ac:dyDescent="0.25">
      <c r="A18" s="278" t="s">
        <v>240</v>
      </c>
      <c r="B18" s="279"/>
      <c r="C18" s="279"/>
      <c r="D18" s="279"/>
      <c r="E18" s="279"/>
      <c r="F18" s="279"/>
      <c r="G18" s="279"/>
      <c r="H18" s="97"/>
      <c r="I18" s="97"/>
      <c r="J18" s="97"/>
      <c r="K18" s="97"/>
      <c r="L18" s="97"/>
      <c r="M18" s="97"/>
    </row>
    <row r="19" spans="1:14" ht="14.45" customHeight="1" x14ac:dyDescent="0.25">
      <c r="A19" s="97"/>
      <c r="B19" s="28" t="s">
        <v>372</v>
      </c>
      <c r="C19" s="203">
        <f>VLOOKUP(B19,'Cover Sheet'!$A$19:$B$23,2,FALSE)</f>
        <v>0</v>
      </c>
      <c r="D19" s="111"/>
      <c r="E19" s="111"/>
      <c r="F19" s="97"/>
      <c r="G19" s="97"/>
      <c r="H19" s="97"/>
      <c r="I19" s="97"/>
      <c r="J19" s="97"/>
      <c r="K19" s="97"/>
      <c r="L19" s="97"/>
      <c r="M19" s="97"/>
    </row>
    <row r="20" spans="1:14" ht="14.45" customHeight="1" x14ac:dyDescent="0.25">
      <c r="A20" s="97"/>
      <c r="B20" s="28" t="s">
        <v>260</v>
      </c>
      <c r="C20" s="65">
        <f>VLOOKUP(B20,'Cover Sheet'!$A$19:$B$23,2,FALSE)</f>
        <v>0</v>
      </c>
      <c r="D20" s="111"/>
      <c r="E20" s="111"/>
      <c r="F20" s="97"/>
      <c r="G20" s="97"/>
      <c r="H20" s="97"/>
      <c r="I20" s="97"/>
      <c r="J20" s="97"/>
      <c r="K20" s="97"/>
      <c r="L20" s="97"/>
      <c r="M20" s="97"/>
    </row>
    <row r="21" spans="1:14" ht="14.45" customHeight="1" x14ac:dyDescent="0.25">
      <c r="A21" s="97"/>
      <c r="B21" s="28" t="s">
        <v>385</v>
      </c>
      <c r="C21" s="65">
        <f>VLOOKUP(B21,'Cover Sheet'!$A$19:$B$23,2,FALSE)</f>
        <v>0</v>
      </c>
      <c r="D21" s="111"/>
      <c r="E21" s="111"/>
      <c r="F21" s="97"/>
      <c r="G21" s="97"/>
      <c r="H21" s="97"/>
      <c r="I21" s="97"/>
      <c r="J21" s="97"/>
      <c r="K21" s="97"/>
      <c r="L21" s="97"/>
      <c r="M21" s="97"/>
    </row>
    <row r="23" spans="1:14" x14ac:dyDescent="0.25">
      <c r="B23" s="2"/>
      <c r="C23" s="98" t="s">
        <v>184</v>
      </c>
      <c r="D23" s="163" t="s">
        <v>5</v>
      </c>
      <c r="E23" s="164" t="s">
        <v>6</v>
      </c>
      <c r="F23" s="164" t="s">
        <v>7</v>
      </c>
      <c r="G23" s="256" t="s">
        <v>36</v>
      </c>
    </row>
    <row r="24" spans="1:14" x14ac:dyDescent="0.25">
      <c r="B24" s="39" t="s">
        <v>43</v>
      </c>
      <c r="C24" s="39"/>
      <c r="D24" s="242" t="s">
        <v>427</v>
      </c>
      <c r="E24" s="164" t="s">
        <v>428</v>
      </c>
      <c r="F24" s="164" t="s">
        <v>38</v>
      </c>
      <c r="G24" s="256"/>
    </row>
    <row r="25" spans="1:14" x14ac:dyDescent="0.25">
      <c r="A25" s="124">
        <v>301</v>
      </c>
      <c r="B25" s="2" t="s">
        <v>44</v>
      </c>
      <c r="C25" s="257" t="s">
        <v>183</v>
      </c>
      <c r="D25" s="165">
        <f>$F$86</f>
        <v>0</v>
      </c>
      <c r="E25" s="165">
        <f>$F$132</f>
        <v>0</v>
      </c>
      <c r="F25" s="165">
        <f>$F$178</f>
        <v>0</v>
      </c>
      <c r="G25" s="160"/>
    </row>
    <row r="26" spans="1:14" x14ac:dyDescent="0.25">
      <c r="A26" s="124">
        <v>302</v>
      </c>
      <c r="B26" s="2" t="s">
        <v>48</v>
      </c>
      <c r="C26" s="258"/>
      <c r="D26" s="166" t="str">
        <f>IFERROR($E$86, "")</f>
        <v/>
      </c>
      <c r="E26" s="166" t="str">
        <f>IFERROR($E$132, "")</f>
        <v/>
      </c>
      <c r="F26" s="166" t="str">
        <f>IFERROR($E$178, "")</f>
        <v/>
      </c>
      <c r="G26" s="160"/>
    </row>
    <row r="27" spans="1:14" x14ac:dyDescent="0.25">
      <c r="A27" s="124">
        <v>303</v>
      </c>
      <c r="B27" s="2" t="s">
        <v>51</v>
      </c>
      <c r="D27" s="167">
        <f>$F$13</f>
        <v>1</v>
      </c>
      <c r="E27" s="168">
        <f>$F$14</f>
        <v>0.91</v>
      </c>
      <c r="F27" s="168">
        <f>$F$15</f>
        <v>0.67</v>
      </c>
      <c r="G27" s="160"/>
    </row>
    <row r="28" spans="1:14" x14ac:dyDescent="0.25">
      <c r="A28" s="124">
        <v>304</v>
      </c>
      <c r="B28" s="2" t="s">
        <v>52</v>
      </c>
      <c r="D28" s="165" t="str">
        <f>IFERROR((D25*D26)*D27,"")</f>
        <v/>
      </c>
      <c r="E28" s="165" t="str">
        <f>IFERROR((E25*E26)*E27,"")</f>
        <v/>
      </c>
      <c r="F28" s="165" t="str">
        <f>IFERROR((F25*F26)*F27,"")</f>
        <v/>
      </c>
      <c r="G28" s="160"/>
    </row>
    <row r="29" spans="1:14" x14ac:dyDescent="0.25">
      <c r="A29" s="124">
        <v>305</v>
      </c>
      <c r="B29" s="2" t="s">
        <v>45</v>
      </c>
      <c r="D29" s="162">
        <v>0.01</v>
      </c>
      <c r="E29" s="169">
        <v>8.0000000000000002E-3</v>
      </c>
      <c r="F29" s="169">
        <v>6.4999999999999997E-3</v>
      </c>
      <c r="G29" s="160"/>
    </row>
    <row r="30" spans="1:14" x14ac:dyDescent="0.25">
      <c r="A30" s="124">
        <v>306</v>
      </c>
      <c r="B30" s="2" t="s">
        <v>46</v>
      </c>
      <c r="D30" s="165" t="str">
        <f>IFERROR(D28*D29,"")</f>
        <v/>
      </c>
      <c r="E30" s="165" t="str">
        <f>IFERROR(E28*E29,"")</f>
        <v/>
      </c>
      <c r="F30" s="165" t="str">
        <f>IFERROR(F28*F29,"")</f>
        <v/>
      </c>
      <c r="G30" s="160"/>
    </row>
    <row r="31" spans="1:14" x14ac:dyDescent="0.25">
      <c r="A31" s="124">
        <v>307</v>
      </c>
      <c r="B31" s="2" t="s">
        <v>47</v>
      </c>
      <c r="D31" s="162">
        <f>$G$13</f>
        <v>1</v>
      </c>
      <c r="E31" s="162">
        <f>$G$14</f>
        <v>1</v>
      </c>
      <c r="F31" s="162">
        <f>$G$15</f>
        <v>1</v>
      </c>
      <c r="G31" s="160"/>
    </row>
    <row r="32" spans="1:14" ht="30" x14ac:dyDescent="0.25">
      <c r="A32" s="124">
        <v>308</v>
      </c>
      <c r="B32" s="39" t="s">
        <v>419</v>
      </c>
      <c r="C32" s="39"/>
      <c r="D32" s="170" t="str">
        <f>IFERROR(D30*D31,"")</f>
        <v/>
      </c>
      <c r="E32" s="170" t="str">
        <f>IFERROR(E30*E31,"")</f>
        <v/>
      </c>
      <c r="F32" s="170" t="str">
        <f>IFERROR(F30*F31,"")</f>
        <v/>
      </c>
      <c r="G32" s="170">
        <f>SUM(D32:F32)</f>
        <v>0</v>
      </c>
      <c r="H32" s="53"/>
      <c r="I32" s="53"/>
      <c r="J32" s="53"/>
      <c r="K32" s="53"/>
      <c r="L32" s="53"/>
      <c r="M32" s="53"/>
      <c r="N32" s="53"/>
    </row>
    <row r="33" spans="1:14" x14ac:dyDescent="0.25">
      <c r="A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4" x14ac:dyDescent="0.25">
      <c r="A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4" x14ac:dyDescent="0.25">
      <c r="A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4" ht="14.45" customHeight="1" x14ac:dyDescent="0.25">
      <c r="A36" s="255" t="s">
        <v>370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  <row r="38" spans="1:14" ht="15.75" thickBot="1" x14ac:dyDescent="0.3">
      <c r="B38" s="1" t="s">
        <v>183</v>
      </c>
    </row>
    <row r="39" spans="1:14" ht="14.45" customHeight="1" x14ac:dyDescent="0.25">
      <c r="B39" s="265" t="s">
        <v>271</v>
      </c>
      <c r="C39" s="266"/>
      <c r="D39" s="266"/>
      <c r="E39" s="266"/>
      <c r="F39" s="267"/>
      <c r="G39" s="56"/>
      <c r="H39" s="56"/>
      <c r="J39" s="264"/>
      <c r="K39" s="264"/>
      <c r="L39" s="264"/>
      <c r="M39" s="56"/>
      <c r="N39" s="56"/>
    </row>
    <row r="40" spans="1:14" ht="30.75" thickBot="1" x14ac:dyDescent="0.3">
      <c r="B40" s="171" t="s">
        <v>190</v>
      </c>
      <c r="C40" s="172" t="s">
        <v>185</v>
      </c>
      <c r="D40" s="173" t="s">
        <v>186</v>
      </c>
      <c r="E40" s="173" t="s">
        <v>188</v>
      </c>
      <c r="F40" s="174" t="s">
        <v>187</v>
      </c>
      <c r="G40" s="57"/>
      <c r="H40" s="57"/>
      <c r="J40" s="57"/>
      <c r="K40" s="57"/>
      <c r="L40" s="57"/>
      <c r="M40" s="57"/>
      <c r="N40" s="57"/>
    </row>
    <row r="41" spans="1:14" x14ac:dyDescent="0.25">
      <c r="B41" s="261" t="s">
        <v>5</v>
      </c>
      <c r="C41" s="131"/>
      <c r="D41" s="132"/>
      <c r="E41" s="133">
        <f>(D41-$C$6)/365</f>
        <v>0</v>
      </c>
      <c r="F41" s="134"/>
      <c r="H41" s="59"/>
      <c r="J41" s="58"/>
      <c r="K41" s="45"/>
      <c r="N41" s="60"/>
    </row>
    <row r="42" spans="1:14" x14ac:dyDescent="0.25">
      <c r="B42" s="268"/>
      <c r="C42" s="40"/>
      <c r="D42" s="99"/>
      <c r="E42" s="42">
        <f t="shared" ref="E42:E76" si="0">(D42-$C$6)/365</f>
        <v>0</v>
      </c>
      <c r="F42" s="135"/>
      <c r="H42" s="59"/>
      <c r="J42" s="58"/>
      <c r="K42" s="45"/>
      <c r="N42" s="60"/>
    </row>
    <row r="43" spans="1:14" x14ac:dyDescent="0.25">
      <c r="B43" s="268"/>
      <c r="C43" s="40"/>
      <c r="D43" s="99"/>
      <c r="E43" s="42">
        <f t="shared" si="0"/>
        <v>0</v>
      </c>
      <c r="F43" s="135"/>
      <c r="H43" s="59"/>
      <c r="J43" s="58"/>
      <c r="K43" s="45"/>
      <c r="N43" s="60"/>
    </row>
    <row r="44" spans="1:14" x14ac:dyDescent="0.25">
      <c r="B44" s="268"/>
      <c r="C44" s="40"/>
      <c r="D44" s="99"/>
      <c r="E44" s="42">
        <f t="shared" si="0"/>
        <v>0</v>
      </c>
      <c r="F44" s="135"/>
      <c r="H44" s="59"/>
      <c r="J44" s="58"/>
      <c r="K44" s="45"/>
      <c r="N44" s="60"/>
    </row>
    <row r="45" spans="1:14" x14ac:dyDescent="0.25">
      <c r="B45" s="268"/>
      <c r="C45" s="40"/>
      <c r="D45" s="99"/>
      <c r="E45" s="42">
        <f t="shared" si="0"/>
        <v>0</v>
      </c>
      <c r="F45" s="135"/>
      <c r="H45" s="59"/>
      <c r="J45" s="58"/>
      <c r="K45" s="45"/>
      <c r="N45" s="60"/>
    </row>
    <row r="46" spans="1:14" x14ac:dyDescent="0.25">
      <c r="B46" s="268"/>
      <c r="C46" s="40"/>
      <c r="D46" s="99"/>
      <c r="E46" s="42">
        <f t="shared" si="0"/>
        <v>0</v>
      </c>
      <c r="F46" s="135"/>
      <c r="H46" s="59"/>
      <c r="J46" s="58"/>
      <c r="K46" s="45"/>
      <c r="N46" s="60"/>
    </row>
    <row r="47" spans="1:14" x14ac:dyDescent="0.25">
      <c r="B47" s="268"/>
      <c r="C47" s="40"/>
      <c r="D47" s="99"/>
      <c r="E47" s="42">
        <f t="shared" si="0"/>
        <v>0</v>
      </c>
      <c r="F47" s="135"/>
      <c r="H47" s="59"/>
      <c r="J47" s="58"/>
      <c r="K47" s="45"/>
      <c r="N47" s="60"/>
    </row>
    <row r="48" spans="1:14" x14ac:dyDescent="0.25">
      <c r="B48" s="268"/>
      <c r="C48" s="40"/>
      <c r="D48" s="99"/>
      <c r="E48" s="42">
        <f t="shared" si="0"/>
        <v>0</v>
      </c>
      <c r="F48" s="135"/>
      <c r="H48" s="59"/>
      <c r="J48" s="58"/>
      <c r="K48" s="45"/>
      <c r="N48" s="60"/>
    </row>
    <row r="49" spans="2:14" x14ac:dyDescent="0.25">
      <c r="B49" s="268"/>
      <c r="C49" s="40"/>
      <c r="D49" s="99"/>
      <c r="E49" s="42">
        <f t="shared" si="0"/>
        <v>0</v>
      </c>
      <c r="F49" s="135"/>
      <c r="H49" s="59"/>
      <c r="J49" s="58"/>
      <c r="K49" s="45"/>
      <c r="N49" s="60"/>
    </row>
    <row r="50" spans="2:14" x14ac:dyDescent="0.25">
      <c r="B50" s="268"/>
      <c r="C50" s="40"/>
      <c r="D50" s="99"/>
      <c r="E50" s="42">
        <f t="shared" si="0"/>
        <v>0</v>
      </c>
      <c r="F50" s="135"/>
      <c r="H50" s="59"/>
      <c r="J50" s="58"/>
      <c r="K50" s="45"/>
      <c r="N50" s="60"/>
    </row>
    <row r="51" spans="2:14" x14ac:dyDescent="0.25">
      <c r="B51" s="268"/>
      <c r="C51" s="40"/>
      <c r="D51" s="99"/>
      <c r="E51" s="42">
        <f t="shared" si="0"/>
        <v>0</v>
      </c>
      <c r="F51" s="135"/>
      <c r="H51" s="59"/>
      <c r="J51" s="58"/>
      <c r="K51" s="45"/>
      <c r="N51" s="60"/>
    </row>
    <row r="52" spans="2:14" x14ac:dyDescent="0.25">
      <c r="B52" s="268"/>
      <c r="C52" s="40"/>
      <c r="D52" s="99"/>
      <c r="E52" s="42">
        <f t="shared" si="0"/>
        <v>0</v>
      </c>
      <c r="F52" s="135"/>
      <c r="H52" s="59"/>
      <c r="J52" s="58"/>
      <c r="K52" s="45"/>
      <c r="N52" s="60"/>
    </row>
    <row r="53" spans="2:14" x14ac:dyDescent="0.25">
      <c r="B53" s="268"/>
      <c r="C53" s="40"/>
      <c r="D53" s="99"/>
      <c r="E53" s="42">
        <f t="shared" si="0"/>
        <v>0</v>
      </c>
      <c r="F53" s="135"/>
      <c r="H53" s="59"/>
      <c r="J53" s="58"/>
      <c r="K53" s="45"/>
      <c r="N53" s="60"/>
    </row>
    <row r="54" spans="2:14" x14ac:dyDescent="0.25">
      <c r="B54" s="268"/>
      <c r="C54" s="40"/>
      <c r="D54" s="99"/>
      <c r="E54" s="42">
        <f t="shared" si="0"/>
        <v>0</v>
      </c>
      <c r="F54" s="135"/>
      <c r="H54" s="59"/>
      <c r="J54" s="58"/>
      <c r="K54" s="45"/>
      <c r="N54" s="60"/>
    </row>
    <row r="55" spans="2:14" x14ac:dyDescent="0.25">
      <c r="B55" s="268"/>
      <c r="C55" s="40"/>
      <c r="D55" s="99"/>
      <c r="E55" s="42">
        <f t="shared" si="0"/>
        <v>0</v>
      </c>
      <c r="F55" s="135"/>
      <c r="H55" s="59"/>
      <c r="J55" s="58"/>
      <c r="K55" s="45"/>
      <c r="N55" s="60"/>
    </row>
    <row r="56" spans="2:14" x14ac:dyDescent="0.25">
      <c r="B56" s="268"/>
      <c r="C56" s="40"/>
      <c r="D56" s="99"/>
      <c r="E56" s="42">
        <f t="shared" si="0"/>
        <v>0</v>
      </c>
      <c r="F56" s="135"/>
      <c r="H56" s="59"/>
      <c r="J56" s="58"/>
      <c r="K56" s="45"/>
      <c r="N56" s="60"/>
    </row>
    <row r="57" spans="2:14" x14ac:dyDescent="0.25">
      <c r="B57" s="268"/>
      <c r="C57" s="40"/>
      <c r="D57" s="99"/>
      <c r="E57" s="42">
        <f t="shared" si="0"/>
        <v>0</v>
      </c>
      <c r="F57" s="135"/>
      <c r="H57" s="59"/>
      <c r="J57" s="58"/>
      <c r="K57" s="45"/>
      <c r="N57" s="60"/>
    </row>
    <row r="58" spans="2:14" x14ac:dyDescent="0.25">
      <c r="B58" s="268"/>
      <c r="C58" s="40"/>
      <c r="D58" s="99"/>
      <c r="E58" s="42">
        <f t="shared" si="0"/>
        <v>0</v>
      </c>
      <c r="F58" s="135"/>
      <c r="H58" s="59"/>
      <c r="J58" s="58"/>
      <c r="K58" s="45"/>
      <c r="N58" s="60"/>
    </row>
    <row r="59" spans="2:14" x14ac:dyDescent="0.25">
      <c r="B59" s="268"/>
      <c r="C59" s="40"/>
      <c r="D59" s="99"/>
      <c r="E59" s="42">
        <f t="shared" si="0"/>
        <v>0</v>
      </c>
      <c r="F59" s="135"/>
      <c r="H59" s="59"/>
      <c r="J59" s="58"/>
      <c r="K59" s="45"/>
      <c r="N59" s="60"/>
    </row>
    <row r="60" spans="2:14" x14ac:dyDescent="0.25">
      <c r="B60" s="268"/>
      <c r="C60" s="40"/>
      <c r="D60" s="99"/>
      <c r="E60" s="42">
        <f t="shared" si="0"/>
        <v>0</v>
      </c>
      <c r="F60" s="135"/>
      <c r="H60" s="59"/>
      <c r="J60" s="58"/>
      <c r="K60" s="45"/>
      <c r="N60" s="60"/>
    </row>
    <row r="61" spans="2:14" x14ac:dyDescent="0.25">
      <c r="B61" s="268"/>
      <c r="C61" s="40"/>
      <c r="D61" s="99"/>
      <c r="E61" s="42">
        <f t="shared" si="0"/>
        <v>0</v>
      </c>
      <c r="F61" s="135"/>
      <c r="H61" s="59"/>
      <c r="J61" s="58"/>
      <c r="K61" s="45"/>
      <c r="N61" s="60"/>
    </row>
    <row r="62" spans="2:14" x14ac:dyDescent="0.25">
      <c r="B62" s="268"/>
      <c r="C62" s="40"/>
      <c r="D62" s="99"/>
      <c r="E62" s="42">
        <f t="shared" si="0"/>
        <v>0</v>
      </c>
      <c r="F62" s="135"/>
      <c r="H62" s="59"/>
      <c r="J62" s="58"/>
      <c r="K62" s="45"/>
      <c r="N62" s="60"/>
    </row>
    <row r="63" spans="2:14" x14ac:dyDescent="0.25">
      <c r="B63" s="268"/>
      <c r="C63" s="40"/>
      <c r="D63" s="99"/>
      <c r="E63" s="42">
        <f t="shared" si="0"/>
        <v>0</v>
      </c>
      <c r="F63" s="135"/>
      <c r="H63" s="59"/>
      <c r="J63" s="58"/>
      <c r="K63" s="45"/>
      <c r="N63" s="60"/>
    </row>
    <row r="64" spans="2:14" x14ac:dyDescent="0.25">
      <c r="B64" s="268"/>
      <c r="C64" s="40"/>
      <c r="D64" s="99"/>
      <c r="E64" s="42">
        <f t="shared" si="0"/>
        <v>0</v>
      </c>
      <c r="F64" s="135"/>
      <c r="H64" s="59"/>
      <c r="J64" s="58"/>
      <c r="K64" s="45"/>
      <c r="N64" s="60"/>
    </row>
    <row r="65" spans="2:14" x14ac:dyDescent="0.25">
      <c r="B65" s="268"/>
      <c r="C65" s="40"/>
      <c r="D65" s="99"/>
      <c r="E65" s="42">
        <f t="shared" si="0"/>
        <v>0</v>
      </c>
      <c r="F65" s="135"/>
      <c r="H65" s="59"/>
      <c r="J65" s="58"/>
      <c r="K65" s="45"/>
      <c r="N65" s="60"/>
    </row>
    <row r="66" spans="2:14" x14ac:dyDescent="0.25">
      <c r="B66" s="268"/>
      <c r="C66" s="40"/>
      <c r="D66" s="99"/>
      <c r="E66" s="42">
        <f t="shared" si="0"/>
        <v>0</v>
      </c>
      <c r="F66" s="135"/>
      <c r="H66" s="59"/>
      <c r="J66" s="58"/>
      <c r="K66" s="45"/>
      <c r="N66" s="60"/>
    </row>
    <row r="67" spans="2:14" x14ac:dyDescent="0.25">
      <c r="B67" s="268"/>
      <c r="C67" s="40"/>
      <c r="D67" s="99"/>
      <c r="E67" s="42">
        <f t="shared" si="0"/>
        <v>0</v>
      </c>
      <c r="F67" s="135"/>
      <c r="H67" s="59"/>
      <c r="J67" s="58"/>
      <c r="K67" s="45"/>
      <c r="N67" s="60"/>
    </row>
    <row r="68" spans="2:14" x14ac:dyDescent="0.25">
      <c r="B68" s="268"/>
      <c r="C68" s="40"/>
      <c r="D68" s="99"/>
      <c r="E68" s="42">
        <f t="shared" si="0"/>
        <v>0</v>
      </c>
      <c r="F68" s="135"/>
      <c r="H68" s="59"/>
      <c r="J68" s="58"/>
      <c r="K68" s="45"/>
      <c r="N68" s="60"/>
    </row>
    <row r="69" spans="2:14" x14ac:dyDescent="0.25">
      <c r="B69" s="268"/>
      <c r="C69" s="40"/>
      <c r="D69" s="99"/>
      <c r="E69" s="42">
        <f t="shared" si="0"/>
        <v>0</v>
      </c>
      <c r="F69" s="135"/>
      <c r="H69" s="59"/>
      <c r="J69" s="58"/>
      <c r="K69" s="45"/>
      <c r="N69" s="60"/>
    </row>
    <row r="70" spans="2:14" x14ac:dyDescent="0.25">
      <c r="B70" s="268"/>
      <c r="C70" s="40"/>
      <c r="D70" s="99"/>
      <c r="E70" s="42">
        <f t="shared" si="0"/>
        <v>0</v>
      </c>
      <c r="F70" s="135"/>
      <c r="H70" s="59"/>
      <c r="J70" s="58"/>
      <c r="K70" s="45"/>
      <c r="N70" s="60"/>
    </row>
    <row r="71" spans="2:14" x14ac:dyDescent="0.25">
      <c r="B71" s="268"/>
      <c r="C71" s="40"/>
      <c r="D71" s="99"/>
      <c r="E71" s="42">
        <f t="shared" si="0"/>
        <v>0</v>
      </c>
      <c r="F71" s="135"/>
      <c r="H71" s="59"/>
      <c r="J71" s="58"/>
      <c r="K71" s="45"/>
      <c r="N71" s="60"/>
    </row>
    <row r="72" spans="2:14" x14ac:dyDescent="0.25">
      <c r="B72" s="268"/>
      <c r="C72" s="40"/>
      <c r="D72" s="99"/>
      <c r="E72" s="42">
        <f t="shared" si="0"/>
        <v>0</v>
      </c>
      <c r="F72" s="135"/>
      <c r="H72" s="59"/>
      <c r="J72" s="58"/>
      <c r="K72" s="45"/>
      <c r="N72" s="60"/>
    </row>
    <row r="73" spans="2:14" x14ac:dyDescent="0.25">
      <c r="B73" s="268"/>
      <c r="C73" s="40"/>
      <c r="D73" s="99"/>
      <c r="E73" s="42">
        <f t="shared" si="0"/>
        <v>0</v>
      </c>
      <c r="F73" s="135"/>
      <c r="H73" s="59"/>
      <c r="J73" s="58"/>
      <c r="K73" s="45"/>
      <c r="N73" s="60"/>
    </row>
    <row r="74" spans="2:14" x14ac:dyDescent="0.25">
      <c r="B74" s="268"/>
      <c r="C74" s="40"/>
      <c r="D74" s="99"/>
      <c r="E74" s="42">
        <f t="shared" si="0"/>
        <v>0</v>
      </c>
      <c r="F74" s="135"/>
      <c r="H74" s="59"/>
      <c r="J74" s="58"/>
      <c r="K74" s="45"/>
      <c r="N74" s="60"/>
    </row>
    <row r="75" spans="2:14" x14ac:dyDescent="0.25">
      <c r="B75" s="268"/>
      <c r="C75" s="40"/>
      <c r="D75" s="99"/>
      <c r="E75" s="42">
        <f t="shared" si="0"/>
        <v>0</v>
      </c>
      <c r="F75" s="135"/>
      <c r="H75" s="59"/>
      <c r="J75" s="58"/>
      <c r="K75" s="45"/>
      <c r="N75" s="60"/>
    </row>
    <row r="76" spans="2:14" x14ac:dyDescent="0.25">
      <c r="B76" s="268"/>
      <c r="C76" s="40"/>
      <c r="D76" s="99"/>
      <c r="E76" s="42">
        <f t="shared" si="0"/>
        <v>0</v>
      </c>
      <c r="F76" s="135"/>
      <c r="H76" s="59"/>
      <c r="J76" s="58"/>
      <c r="K76" s="45"/>
      <c r="N76" s="60"/>
    </row>
    <row r="77" spans="2:14" x14ac:dyDescent="0.25">
      <c r="B77" s="262"/>
      <c r="C77" s="40"/>
      <c r="D77" s="99"/>
      <c r="E77" s="42">
        <f t="shared" ref="E77:E85" si="1">(D77-$C$6)/365</f>
        <v>0</v>
      </c>
      <c r="F77" s="135"/>
      <c r="H77" s="59"/>
      <c r="I77" s="61"/>
      <c r="J77" s="58"/>
      <c r="K77" s="45"/>
      <c r="N77" s="60"/>
    </row>
    <row r="78" spans="2:14" x14ac:dyDescent="0.25">
      <c r="B78" s="262"/>
      <c r="C78" s="40"/>
      <c r="D78" s="99"/>
      <c r="E78" s="42">
        <f t="shared" si="1"/>
        <v>0</v>
      </c>
      <c r="F78" s="135"/>
      <c r="H78" s="59"/>
      <c r="I78" s="61"/>
      <c r="J78" s="58"/>
      <c r="K78" s="45"/>
      <c r="N78" s="60"/>
    </row>
    <row r="79" spans="2:14" x14ac:dyDescent="0.25">
      <c r="B79" s="262"/>
      <c r="C79" s="40"/>
      <c r="D79" s="99"/>
      <c r="E79" s="42">
        <f t="shared" si="1"/>
        <v>0</v>
      </c>
      <c r="F79" s="135"/>
      <c r="H79" s="59"/>
      <c r="I79" s="61"/>
      <c r="J79" s="58"/>
      <c r="K79" s="45"/>
      <c r="N79" s="60"/>
    </row>
    <row r="80" spans="2:14" x14ac:dyDescent="0.25">
      <c r="B80" s="262"/>
      <c r="C80" s="40"/>
      <c r="D80" s="99"/>
      <c r="E80" s="42">
        <f t="shared" si="1"/>
        <v>0</v>
      </c>
      <c r="F80" s="135"/>
      <c r="H80" s="59"/>
      <c r="I80" s="61"/>
      <c r="J80" s="58"/>
      <c r="K80" s="45"/>
      <c r="N80" s="60"/>
    </row>
    <row r="81" spans="2:14" x14ac:dyDescent="0.25">
      <c r="B81" s="262"/>
      <c r="C81" s="40"/>
      <c r="D81" s="100"/>
      <c r="E81" s="42">
        <f t="shared" si="1"/>
        <v>0</v>
      </c>
      <c r="F81" s="135"/>
      <c r="H81" s="59"/>
      <c r="I81" s="61"/>
      <c r="J81" s="58"/>
      <c r="K81" s="45"/>
      <c r="N81" s="60"/>
    </row>
    <row r="82" spans="2:14" x14ac:dyDescent="0.25">
      <c r="B82" s="262"/>
      <c r="C82" s="40"/>
      <c r="D82" s="100"/>
      <c r="E82" s="42">
        <f t="shared" si="1"/>
        <v>0</v>
      </c>
      <c r="F82" s="135"/>
      <c r="H82" s="59"/>
      <c r="I82" s="61"/>
      <c r="J82" s="58"/>
      <c r="K82" s="45"/>
      <c r="N82" s="60"/>
    </row>
    <row r="83" spans="2:14" x14ac:dyDescent="0.25">
      <c r="B83" s="262"/>
      <c r="C83" s="40"/>
      <c r="D83" s="99"/>
      <c r="E83" s="42">
        <f t="shared" si="1"/>
        <v>0</v>
      </c>
      <c r="F83" s="135"/>
      <c r="H83" s="59"/>
      <c r="I83" s="61"/>
      <c r="J83" s="58"/>
      <c r="K83" s="45"/>
      <c r="N83" s="60"/>
    </row>
    <row r="84" spans="2:14" x14ac:dyDescent="0.25">
      <c r="B84" s="262"/>
      <c r="C84" s="40"/>
      <c r="D84" s="100"/>
      <c r="E84" s="42">
        <f t="shared" si="1"/>
        <v>0</v>
      </c>
      <c r="F84" s="135"/>
      <c r="H84" s="59"/>
      <c r="I84" s="61"/>
      <c r="J84" s="58"/>
      <c r="K84" s="45"/>
      <c r="N84" s="60"/>
    </row>
    <row r="85" spans="2:14" x14ac:dyDescent="0.25">
      <c r="B85" s="262"/>
      <c r="C85" s="40"/>
      <c r="D85" s="100"/>
      <c r="E85" s="42">
        <f t="shared" si="1"/>
        <v>0</v>
      </c>
      <c r="F85" s="135"/>
      <c r="H85" s="59"/>
      <c r="I85" s="61"/>
      <c r="J85" s="58"/>
      <c r="K85" s="45"/>
      <c r="N85" s="60"/>
    </row>
    <row r="86" spans="2:14" ht="15.75" thickBot="1" x14ac:dyDescent="0.3">
      <c r="B86" s="263"/>
      <c r="C86" s="259" t="s">
        <v>50</v>
      </c>
      <c r="D86" s="260"/>
      <c r="E86" s="175" t="e">
        <f>SUMPRODUCT(F41:F85/F86,E41:E85)</f>
        <v>#DIV/0!</v>
      </c>
      <c r="F86" s="176">
        <f>SUM(F41:F85)</f>
        <v>0</v>
      </c>
      <c r="H86" s="59"/>
      <c r="I86" s="61"/>
      <c r="J86" s="58"/>
      <c r="K86" s="45"/>
      <c r="N86" s="60"/>
    </row>
    <row r="87" spans="2:14" x14ac:dyDescent="0.25">
      <c r="B87" s="261" t="s">
        <v>6</v>
      </c>
      <c r="C87" s="131"/>
      <c r="D87" s="132"/>
      <c r="E87" s="133">
        <f>(D87-$C$6)/365</f>
        <v>0</v>
      </c>
      <c r="F87" s="136"/>
      <c r="H87" s="59"/>
      <c r="I87" s="61"/>
      <c r="J87" s="58"/>
      <c r="K87" s="45"/>
      <c r="N87" s="60"/>
    </row>
    <row r="88" spans="2:14" x14ac:dyDescent="0.25">
      <c r="B88" s="262"/>
      <c r="C88" s="40"/>
      <c r="D88" s="99"/>
      <c r="E88" s="42">
        <f t="shared" ref="E88:E131" si="2">(D88-$C$6)/365</f>
        <v>0</v>
      </c>
      <c r="F88" s="137"/>
      <c r="H88" s="59"/>
      <c r="I88" s="61"/>
      <c r="J88" s="58"/>
      <c r="K88" s="45"/>
      <c r="N88" s="60"/>
    </row>
    <row r="89" spans="2:14" x14ac:dyDescent="0.25">
      <c r="B89" s="262"/>
      <c r="C89" s="40"/>
      <c r="D89" s="100"/>
      <c r="E89" s="42">
        <f t="shared" si="2"/>
        <v>0</v>
      </c>
      <c r="F89" s="137"/>
      <c r="H89" s="59"/>
      <c r="I89" s="61"/>
      <c r="J89" s="58"/>
      <c r="K89" s="45"/>
      <c r="N89" s="60"/>
    </row>
    <row r="90" spans="2:14" x14ac:dyDescent="0.25">
      <c r="B90" s="262"/>
      <c r="C90" s="40"/>
      <c r="D90" s="99"/>
      <c r="E90" s="42">
        <f t="shared" si="2"/>
        <v>0</v>
      </c>
      <c r="F90" s="137"/>
      <c r="H90" s="59"/>
      <c r="I90" s="61"/>
      <c r="J90" s="58"/>
      <c r="K90" s="45"/>
      <c r="N90" s="60"/>
    </row>
    <row r="91" spans="2:14" x14ac:dyDescent="0.25">
      <c r="B91" s="262"/>
      <c r="C91" s="40"/>
      <c r="D91" s="99"/>
      <c r="E91" s="42">
        <f t="shared" si="2"/>
        <v>0</v>
      </c>
      <c r="F91" s="137"/>
      <c r="H91" s="59"/>
      <c r="I91" s="61"/>
      <c r="J91" s="58"/>
      <c r="K91" s="45"/>
      <c r="N91" s="60"/>
    </row>
    <row r="92" spans="2:14" x14ac:dyDescent="0.25">
      <c r="B92" s="262"/>
      <c r="C92" s="40"/>
      <c r="D92" s="99"/>
      <c r="E92" s="42">
        <f t="shared" si="2"/>
        <v>0</v>
      </c>
      <c r="F92" s="137"/>
      <c r="H92" s="59"/>
      <c r="I92" s="61"/>
      <c r="J92" s="58"/>
      <c r="K92" s="45"/>
      <c r="N92" s="60"/>
    </row>
    <row r="93" spans="2:14" x14ac:dyDescent="0.25">
      <c r="B93" s="262"/>
      <c r="C93" s="40"/>
      <c r="D93" s="99"/>
      <c r="E93" s="42">
        <f t="shared" si="2"/>
        <v>0</v>
      </c>
      <c r="F93" s="137"/>
      <c r="H93" s="59"/>
      <c r="I93" s="61"/>
      <c r="J93" s="58"/>
      <c r="K93" s="45"/>
      <c r="N93" s="60"/>
    </row>
    <row r="94" spans="2:14" x14ac:dyDescent="0.25">
      <c r="B94" s="262"/>
      <c r="C94" s="40"/>
      <c r="D94" s="100"/>
      <c r="E94" s="42">
        <f t="shared" si="2"/>
        <v>0</v>
      </c>
      <c r="F94" s="137"/>
      <c r="H94" s="59"/>
      <c r="I94" s="61"/>
      <c r="J94" s="58"/>
      <c r="K94" s="45"/>
      <c r="N94" s="60"/>
    </row>
    <row r="95" spans="2:14" x14ac:dyDescent="0.25">
      <c r="B95" s="262"/>
      <c r="C95" s="40"/>
      <c r="D95" s="100"/>
      <c r="E95" s="42">
        <f t="shared" si="2"/>
        <v>0</v>
      </c>
      <c r="F95" s="137"/>
      <c r="H95" s="59"/>
      <c r="I95" s="61"/>
      <c r="J95" s="58"/>
      <c r="K95" s="45"/>
      <c r="N95" s="60"/>
    </row>
    <row r="96" spans="2:14" x14ac:dyDescent="0.25">
      <c r="B96" s="262"/>
      <c r="C96" s="40"/>
      <c r="D96" s="100"/>
      <c r="E96" s="42">
        <f t="shared" si="2"/>
        <v>0</v>
      </c>
      <c r="F96" s="137"/>
      <c r="H96" s="59"/>
      <c r="I96" s="61"/>
      <c r="J96" s="58"/>
      <c r="K96" s="45"/>
      <c r="N96" s="60"/>
    </row>
    <row r="97" spans="2:14" x14ac:dyDescent="0.25">
      <c r="B97" s="262"/>
      <c r="C97" s="40"/>
      <c r="D97" s="99"/>
      <c r="E97" s="42">
        <f t="shared" si="2"/>
        <v>0</v>
      </c>
      <c r="F97" s="137"/>
      <c r="H97" s="59"/>
      <c r="I97" s="61"/>
      <c r="J97" s="58"/>
      <c r="K97" s="45"/>
      <c r="N97" s="60"/>
    </row>
    <row r="98" spans="2:14" x14ac:dyDescent="0.25">
      <c r="B98" s="262"/>
      <c r="C98" s="40"/>
      <c r="D98" s="99"/>
      <c r="E98" s="42">
        <f t="shared" si="2"/>
        <v>0</v>
      </c>
      <c r="F98" s="137"/>
      <c r="H98" s="59"/>
      <c r="I98" s="61"/>
      <c r="J98" s="58"/>
      <c r="K98" s="45"/>
      <c r="N98" s="60"/>
    </row>
    <row r="99" spans="2:14" x14ac:dyDescent="0.25">
      <c r="B99" s="262"/>
      <c r="C99" s="40"/>
      <c r="D99" s="99"/>
      <c r="E99" s="42">
        <f t="shared" si="2"/>
        <v>0</v>
      </c>
      <c r="F99" s="137"/>
      <c r="H99" s="59"/>
      <c r="I99" s="61"/>
      <c r="J99" s="58"/>
      <c r="K99" s="45"/>
      <c r="N99" s="60"/>
    </row>
    <row r="100" spans="2:14" x14ac:dyDescent="0.25">
      <c r="B100" s="262"/>
      <c r="C100" s="40"/>
      <c r="D100" s="99"/>
      <c r="E100" s="42">
        <f t="shared" si="2"/>
        <v>0</v>
      </c>
      <c r="F100" s="137"/>
      <c r="H100" s="59"/>
      <c r="I100" s="61"/>
      <c r="J100" s="58"/>
      <c r="K100" s="45"/>
      <c r="N100" s="60"/>
    </row>
    <row r="101" spans="2:14" x14ac:dyDescent="0.25">
      <c r="B101" s="262"/>
      <c r="C101" s="40"/>
      <c r="D101" s="100"/>
      <c r="E101" s="42">
        <f t="shared" si="2"/>
        <v>0</v>
      </c>
      <c r="F101" s="137"/>
      <c r="H101" s="59"/>
      <c r="I101" s="61"/>
      <c r="J101" s="58"/>
      <c r="K101" s="45"/>
      <c r="N101" s="60"/>
    </row>
    <row r="102" spans="2:14" x14ac:dyDescent="0.25">
      <c r="B102" s="262"/>
      <c r="C102" s="40"/>
      <c r="D102" s="99"/>
      <c r="E102" s="42">
        <f t="shared" si="2"/>
        <v>0</v>
      </c>
      <c r="F102" s="137"/>
      <c r="H102" s="59"/>
      <c r="I102" s="61"/>
      <c r="J102" s="58"/>
      <c r="K102" s="45"/>
      <c r="N102" s="60"/>
    </row>
    <row r="103" spans="2:14" x14ac:dyDescent="0.25">
      <c r="B103" s="262"/>
      <c r="C103" s="40"/>
      <c r="D103" s="99"/>
      <c r="E103" s="42">
        <f t="shared" si="2"/>
        <v>0</v>
      </c>
      <c r="F103" s="137"/>
      <c r="H103" s="59"/>
      <c r="I103" s="61"/>
      <c r="J103" s="58"/>
      <c r="K103" s="45"/>
      <c r="N103" s="60"/>
    </row>
    <row r="104" spans="2:14" x14ac:dyDescent="0.25">
      <c r="B104" s="262"/>
      <c r="C104" s="40"/>
      <c r="D104" s="99"/>
      <c r="E104" s="42">
        <f t="shared" si="2"/>
        <v>0</v>
      </c>
      <c r="F104" s="137"/>
      <c r="H104" s="59"/>
      <c r="I104" s="61"/>
      <c r="J104" s="58"/>
      <c r="K104" s="45"/>
      <c r="N104" s="60"/>
    </row>
    <row r="105" spans="2:14" x14ac:dyDescent="0.25">
      <c r="B105" s="262"/>
      <c r="C105" s="40"/>
      <c r="D105" s="100"/>
      <c r="E105" s="42">
        <f t="shared" si="2"/>
        <v>0</v>
      </c>
      <c r="F105" s="137"/>
      <c r="H105" s="59"/>
      <c r="I105" s="61"/>
      <c r="J105" s="58"/>
      <c r="K105" s="45"/>
      <c r="N105" s="60"/>
    </row>
    <row r="106" spans="2:14" x14ac:dyDescent="0.25">
      <c r="B106" s="262"/>
      <c r="C106" s="40"/>
      <c r="D106" s="99"/>
      <c r="E106" s="42">
        <f t="shared" si="2"/>
        <v>0</v>
      </c>
      <c r="F106" s="137"/>
      <c r="H106" s="59"/>
      <c r="I106" s="61"/>
      <c r="J106" s="58"/>
      <c r="K106" s="45"/>
      <c r="N106" s="60"/>
    </row>
    <row r="107" spans="2:14" x14ac:dyDescent="0.25">
      <c r="B107" s="262"/>
      <c r="C107" s="40"/>
      <c r="D107" s="100"/>
      <c r="E107" s="42">
        <f t="shared" si="2"/>
        <v>0</v>
      </c>
      <c r="F107" s="137"/>
      <c r="H107" s="59"/>
      <c r="I107" s="61"/>
      <c r="J107" s="58"/>
      <c r="K107" s="45"/>
      <c r="N107" s="60"/>
    </row>
    <row r="108" spans="2:14" x14ac:dyDescent="0.25">
      <c r="B108" s="262"/>
      <c r="C108" s="40"/>
      <c r="D108" s="100"/>
      <c r="E108" s="42">
        <f t="shared" si="2"/>
        <v>0</v>
      </c>
      <c r="F108" s="137"/>
      <c r="H108" s="59"/>
      <c r="I108" s="61"/>
      <c r="J108" s="58"/>
      <c r="K108" s="45"/>
      <c r="N108" s="60"/>
    </row>
    <row r="109" spans="2:14" x14ac:dyDescent="0.25">
      <c r="B109" s="262"/>
      <c r="C109" s="40"/>
      <c r="D109" s="99"/>
      <c r="E109" s="42">
        <f t="shared" si="2"/>
        <v>0</v>
      </c>
      <c r="F109" s="137"/>
      <c r="H109" s="59"/>
      <c r="I109" s="61"/>
      <c r="J109" s="58"/>
      <c r="K109" s="45"/>
      <c r="N109" s="60"/>
    </row>
    <row r="110" spans="2:14" x14ac:dyDescent="0.25">
      <c r="B110" s="262"/>
      <c r="C110" s="40"/>
      <c r="D110" s="100"/>
      <c r="E110" s="42">
        <f t="shared" si="2"/>
        <v>0</v>
      </c>
      <c r="F110" s="137"/>
      <c r="H110" s="59"/>
      <c r="I110" s="61"/>
      <c r="J110" s="58"/>
      <c r="K110" s="45"/>
      <c r="N110" s="60"/>
    </row>
    <row r="111" spans="2:14" x14ac:dyDescent="0.25">
      <c r="B111" s="262"/>
      <c r="C111" s="40"/>
      <c r="D111" s="99"/>
      <c r="E111" s="42">
        <f t="shared" si="2"/>
        <v>0</v>
      </c>
      <c r="F111" s="137"/>
      <c r="H111" s="59"/>
      <c r="I111" s="61"/>
      <c r="J111" s="58"/>
      <c r="K111" s="45"/>
      <c r="N111" s="60"/>
    </row>
    <row r="112" spans="2:14" x14ac:dyDescent="0.25">
      <c r="B112" s="262"/>
      <c r="C112" s="40"/>
      <c r="D112" s="99"/>
      <c r="E112" s="42">
        <f t="shared" si="2"/>
        <v>0</v>
      </c>
      <c r="F112" s="137"/>
      <c r="H112" s="59"/>
      <c r="I112" s="61"/>
      <c r="J112" s="58"/>
      <c r="K112" s="45"/>
      <c r="N112" s="60"/>
    </row>
    <row r="113" spans="2:14" x14ac:dyDescent="0.25">
      <c r="B113" s="262"/>
      <c r="C113" s="40"/>
      <c r="D113" s="99"/>
      <c r="E113" s="42">
        <f t="shared" si="2"/>
        <v>0</v>
      </c>
      <c r="F113" s="137"/>
      <c r="H113" s="59"/>
      <c r="I113" s="61"/>
      <c r="J113" s="58"/>
      <c r="K113" s="45"/>
      <c r="N113" s="60"/>
    </row>
    <row r="114" spans="2:14" x14ac:dyDescent="0.25">
      <c r="B114" s="262"/>
      <c r="C114" s="40"/>
      <c r="D114" s="99"/>
      <c r="E114" s="42">
        <f t="shared" si="2"/>
        <v>0</v>
      </c>
      <c r="F114" s="137"/>
      <c r="H114" s="59"/>
      <c r="I114" s="61"/>
      <c r="J114" s="58"/>
      <c r="K114" s="45"/>
      <c r="N114" s="60"/>
    </row>
    <row r="115" spans="2:14" x14ac:dyDescent="0.25">
      <c r="B115" s="262"/>
      <c r="C115" s="40"/>
      <c r="D115" s="100"/>
      <c r="E115" s="42">
        <f t="shared" si="2"/>
        <v>0</v>
      </c>
      <c r="F115" s="137"/>
      <c r="H115" s="59"/>
      <c r="I115" s="61"/>
      <c r="J115" s="58"/>
      <c r="K115" s="45"/>
      <c r="N115" s="60"/>
    </row>
    <row r="116" spans="2:14" x14ac:dyDescent="0.25">
      <c r="B116" s="262"/>
      <c r="C116" s="40"/>
      <c r="D116" s="99"/>
      <c r="E116" s="42">
        <f t="shared" si="2"/>
        <v>0</v>
      </c>
      <c r="F116" s="137"/>
      <c r="H116" s="59"/>
      <c r="I116" s="61"/>
      <c r="J116" s="58"/>
      <c r="K116" s="45"/>
      <c r="N116" s="60"/>
    </row>
    <row r="117" spans="2:14" x14ac:dyDescent="0.25">
      <c r="B117" s="262"/>
      <c r="C117" s="40"/>
      <c r="D117" s="100"/>
      <c r="E117" s="42">
        <f t="shared" si="2"/>
        <v>0</v>
      </c>
      <c r="F117" s="137"/>
      <c r="H117" s="59"/>
      <c r="I117" s="61"/>
      <c r="J117" s="58"/>
      <c r="K117" s="45"/>
      <c r="N117" s="60"/>
    </row>
    <row r="118" spans="2:14" x14ac:dyDescent="0.25">
      <c r="B118" s="262"/>
      <c r="C118" s="40"/>
      <c r="D118" s="99"/>
      <c r="E118" s="42">
        <f t="shared" si="2"/>
        <v>0</v>
      </c>
      <c r="F118" s="137"/>
      <c r="H118" s="59"/>
      <c r="I118" s="61"/>
      <c r="J118" s="58"/>
      <c r="K118" s="45"/>
      <c r="N118" s="60"/>
    </row>
    <row r="119" spans="2:14" x14ac:dyDescent="0.25">
      <c r="B119" s="262"/>
      <c r="C119" s="40"/>
      <c r="D119" s="99"/>
      <c r="E119" s="42">
        <f t="shared" si="2"/>
        <v>0</v>
      </c>
      <c r="F119" s="137"/>
      <c r="H119" s="59"/>
      <c r="I119" s="61"/>
      <c r="J119" s="58"/>
      <c r="K119" s="45"/>
      <c r="N119" s="60"/>
    </row>
    <row r="120" spans="2:14" x14ac:dyDescent="0.25">
      <c r="B120" s="262"/>
      <c r="C120" s="40"/>
      <c r="D120" s="99"/>
      <c r="E120" s="42">
        <f t="shared" si="2"/>
        <v>0</v>
      </c>
      <c r="F120" s="137"/>
      <c r="H120" s="59"/>
      <c r="I120" s="61"/>
      <c r="J120" s="58"/>
      <c r="K120" s="45"/>
      <c r="N120" s="60"/>
    </row>
    <row r="121" spans="2:14" x14ac:dyDescent="0.25">
      <c r="B121" s="262"/>
      <c r="C121" s="40"/>
      <c r="D121" s="100"/>
      <c r="E121" s="42">
        <f t="shared" si="2"/>
        <v>0</v>
      </c>
      <c r="F121" s="137"/>
      <c r="H121" s="59"/>
      <c r="I121" s="61"/>
      <c r="J121" s="58"/>
      <c r="K121" s="45"/>
      <c r="N121" s="60"/>
    </row>
    <row r="122" spans="2:14" x14ac:dyDescent="0.25">
      <c r="B122" s="262"/>
      <c r="C122" s="40"/>
      <c r="D122" s="99"/>
      <c r="E122" s="42">
        <f t="shared" si="2"/>
        <v>0</v>
      </c>
      <c r="F122" s="137"/>
      <c r="I122" s="61"/>
      <c r="J122" s="58"/>
      <c r="K122" s="45"/>
      <c r="N122" s="60"/>
    </row>
    <row r="123" spans="2:14" x14ac:dyDescent="0.25">
      <c r="B123" s="262"/>
      <c r="C123" s="40"/>
      <c r="D123" s="100"/>
      <c r="E123" s="42">
        <f t="shared" si="2"/>
        <v>0</v>
      </c>
      <c r="F123" s="137"/>
      <c r="J123" s="58"/>
      <c r="K123" s="45"/>
      <c r="N123" s="60"/>
    </row>
    <row r="124" spans="2:14" x14ac:dyDescent="0.25">
      <c r="B124" s="262"/>
      <c r="C124" s="40"/>
      <c r="D124" s="99"/>
      <c r="E124" s="42">
        <f t="shared" si="2"/>
        <v>0</v>
      </c>
      <c r="F124" s="137"/>
      <c r="J124" s="58"/>
      <c r="K124" s="45"/>
      <c r="N124" s="60"/>
    </row>
    <row r="125" spans="2:14" x14ac:dyDescent="0.25">
      <c r="B125" s="262"/>
      <c r="C125" s="40"/>
      <c r="D125" s="99"/>
      <c r="E125" s="42">
        <f t="shared" si="2"/>
        <v>0</v>
      </c>
      <c r="F125" s="137"/>
      <c r="J125" s="58"/>
      <c r="K125" s="45"/>
      <c r="N125" s="60"/>
    </row>
    <row r="126" spans="2:14" x14ac:dyDescent="0.25">
      <c r="B126" s="262"/>
      <c r="C126" s="40"/>
      <c r="D126" s="100"/>
      <c r="E126" s="42">
        <f t="shared" si="2"/>
        <v>0</v>
      </c>
      <c r="F126" s="137"/>
      <c r="J126" s="58"/>
      <c r="K126" s="45"/>
      <c r="N126" s="60"/>
    </row>
    <row r="127" spans="2:14" x14ac:dyDescent="0.25">
      <c r="B127" s="262"/>
      <c r="C127" s="40"/>
      <c r="D127" s="100"/>
      <c r="E127" s="42">
        <f t="shared" si="2"/>
        <v>0</v>
      </c>
      <c r="F127" s="137"/>
      <c r="J127" s="58"/>
      <c r="K127" s="45"/>
      <c r="N127" s="60"/>
    </row>
    <row r="128" spans="2:14" x14ac:dyDescent="0.25">
      <c r="B128" s="262"/>
      <c r="C128" s="40"/>
      <c r="D128" s="99"/>
      <c r="E128" s="42">
        <f t="shared" si="2"/>
        <v>0</v>
      </c>
      <c r="F128" s="137"/>
      <c r="J128" s="58"/>
      <c r="K128" s="45"/>
      <c r="N128" s="60"/>
    </row>
    <row r="129" spans="2:14" x14ac:dyDescent="0.25">
      <c r="B129" s="262"/>
      <c r="C129" s="40"/>
      <c r="D129" s="99"/>
      <c r="E129" s="42">
        <f t="shared" si="2"/>
        <v>0</v>
      </c>
      <c r="F129" s="137"/>
      <c r="J129" s="58"/>
      <c r="K129" s="45"/>
      <c r="N129" s="60"/>
    </row>
    <row r="130" spans="2:14" x14ac:dyDescent="0.25">
      <c r="B130" s="262"/>
      <c r="C130" s="40"/>
      <c r="D130" s="100"/>
      <c r="E130" s="42">
        <f t="shared" si="2"/>
        <v>0</v>
      </c>
      <c r="F130" s="137"/>
      <c r="J130" s="58"/>
      <c r="K130" s="45"/>
      <c r="N130" s="60"/>
    </row>
    <row r="131" spans="2:14" x14ac:dyDescent="0.25">
      <c r="B131" s="262"/>
      <c r="C131" s="40"/>
      <c r="D131" s="99"/>
      <c r="E131" s="42">
        <f t="shared" si="2"/>
        <v>0</v>
      </c>
      <c r="F131" s="137"/>
      <c r="J131" s="58"/>
      <c r="K131" s="45"/>
      <c r="N131" s="60"/>
    </row>
    <row r="132" spans="2:14" ht="15.75" thickBot="1" x14ac:dyDescent="0.3">
      <c r="B132" s="263"/>
      <c r="C132" s="259" t="s">
        <v>50</v>
      </c>
      <c r="D132" s="260"/>
      <c r="E132" s="175" t="e">
        <f>SUMPRODUCT(F87:F131/F132,E87:E131)</f>
        <v>#DIV/0!</v>
      </c>
      <c r="F132" s="176">
        <f>SUM(F87:F131)</f>
        <v>0</v>
      </c>
      <c r="J132" s="58"/>
      <c r="K132" s="45"/>
      <c r="N132" s="60"/>
    </row>
    <row r="133" spans="2:14" x14ac:dyDescent="0.25">
      <c r="B133" s="261" t="s">
        <v>7</v>
      </c>
      <c r="C133" s="131"/>
      <c r="D133" s="132"/>
      <c r="E133" s="133">
        <f>(D133-$C$6)/365</f>
        <v>0</v>
      </c>
      <c r="F133" s="136"/>
      <c r="J133" s="58"/>
      <c r="K133" s="45"/>
      <c r="N133" s="60"/>
    </row>
    <row r="134" spans="2:14" x14ac:dyDescent="0.25">
      <c r="B134" s="262"/>
      <c r="C134" s="40"/>
      <c r="D134" s="99"/>
      <c r="E134" s="42">
        <f t="shared" ref="E134:E176" si="3">(D134-$C$6)/365</f>
        <v>0</v>
      </c>
      <c r="F134" s="137"/>
      <c r="J134" s="58"/>
      <c r="K134" s="45"/>
      <c r="N134" s="60"/>
    </row>
    <row r="135" spans="2:14" x14ac:dyDescent="0.25">
      <c r="B135" s="262"/>
      <c r="C135" s="40"/>
      <c r="D135" s="100"/>
      <c r="E135" s="42">
        <f t="shared" si="3"/>
        <v>0</v>
      </c>
      <c r="F135" s="137"/>
      <c r="J135" s="58"/>
      <c r="K135" s="45"/>
      <c r="N135" s="60"/>
    </row>
    <row r="136" spans="2:14" x14ac:dyDescent="0.25">
      <c r="B136" s="262"/>
      <c r="C136" s="40"/>
      <c r="D136" s="100"/>
      <c r="E136" s="42">
        <f t="shared" si="3"/>
        <v>0</v>
      </c>
      <c r="F136" s="137"/>
    </row>
    <row r="137" spans="2:14" x14ac:dyDescent="0.25">
      <c r="B137" s="262"/>
      <c r="C137" s="40"/>
      <c r="D137" s="100"/>
      <c r="E137" s="42">
        <f t="shared" si="3"/>
        <v>0</v>
      </c>
      <c r="F137" s="137"/>
    </row>
    <row r="138" spans="2:14" x14ac:dyDescent="0.25">
      <c r="B138" s="262"/>
      <c r="C138" s="40"/>
      <c r="D138" s="99"/>
      <c r="E138" s="42">
        <f t="shared" si="3"/>
        <v>0</v>
      </c>
      <c r="F138" s="137"/>
    </row>
    <row r="139" spans="2:14" x14ac:dyDescent="0.25">
      <c r="B139" s="262"/>
      <c r="C139" s="40"/>
      <c r="D139" s="99"/>
      <c r="E139" s="42">
        <f t="shared" si="3"/>
        <v>0</v>
      </c>
      <c r="F139" s="137"/>
    </row>
    <row r="140" spans="2:14" x14ac:dyDescent="0.25">
      <c r="B140" s="262"/>
      <c r="C140" s="40"/>
      <c r="D140" s="99"/>
      <c r="E140" s="42">
        <f t="shared" si="3"/>
        <v>0</v>
      </c>
      <c r="F140" s="137"/>
      <c r="L140" s="58"/>
    </row>
    <row r="141" spans="2:14" x14ac:dyDescent="0.25">
      <c r="B141" s="262"/>
      <c r="C141" s="40"/>
      <c r="D141" s="99"/>
      <c r="E141" s="42">
        <f t="shared" si="3"/>
        <v>0</v>
      </c>
      <c r="F141" s="137"/>
      <c r="L141" s="58"/>
    </row>
    <row r="142" spans="2:14" x14ac:dyDescent="0.25">
      <c r="B142" s="262"/>
      <c r="C142" s="40"/>
      <c r="D142" s="100"/>
      <c r="E142" s="42">
        <f t="shared" si="3"/>
        <v>0</v>
      </c>
      <c r="F142" s="137"/>
      <c r="L142" s="58"/>
    </row>
    <row r="143" spans="2:14" x14ac:dyDescent="0.25">
      <c r="B143" s="262"/>
      <c r="C143" s="40"/>
      <c r="D143" s="99"/>
      <c r="E143" s="42">
        <f t="shared" si="3"/>
        <v>0</v>
      </c>
      <c r="F143" s="137"/>
      <c r="L143" s="58"/>
    </row>
    <row r="144" spans="2:14" x14ac:dyDescent="0.25">
      <c r="B144" s="262"/>
      <c r="C144" s="40"/>
      <c r="D144" s="99"/>
      <c r="E144" s="42">
        <f t="shared" si="3"/>
        <v>0</v>
      </c>
      <c r="F144" s="137"/>
      <c r="L144" s="58"/>
    </row>
    <row r="145" spans="2:12" x14ac:dyDescent="0.25">
      <c r="B145" s="262"/>
      <c r="C145" s="40"/>
      <c r="D145" s="100"/>
      <c r="E145" s="42">
        <f t="shared" si="3"/>
        <v>0</v>
      </c>
      <c r="F145" s="137"/>
      <c r="L145" s="58"/>
    </row>
    <row r="146" spans="2:12" x14ac:dyDescent="0.25">
      <c r="B146" s="262"/>
      <c r="C146" s="40"/>
      <c r="D146" s="100"/>
      <c r="E146" s="42">
        <f t="shared" si="3"/>
        <v>0</v>
      </c>
      <c r="F146" s="137"/>
      <c r="L146" s="58"/>
    </row>
    <row r="147" spans="2:12" x14ac:dyDescent="0.25">
      <c r="B147" s="262"/>
      <c r="C147" s="40"/>
      <c r="D147" s="100"/>
      <c r="E147" s="42">
        <f t="shared" si="3"/>
        <v>0</v>
      </c>
      <c r="F147" s="137"/>
      <c r="L147" s="58"/>
    </row>
    <row r="148" spans="2:12" x14ac:dyDescent="0.25">
      <c r="B148" s="262"/>
      <c r="C148" s="40"/>
      <c r="D148" s="99"/>
      <c r="E148" s="42">
        <f t="shared" si="3"/>
        <v>0</v>
      </c>
      <c r="F148" s="137"/>
      <c r="L148" s="58"/>
    </row>
    <row r="149" spans="2:12" x14ac:dyDescent="0.25">
      <c r="B149" s="262"/>
      <c r="C149" s="40"/>
      <c r="D149" s="100"/>
      <c r="E149" s="42">
        <f t="shared" si="3"/>
        <v>0</v>
      </c>
      <c r="F149" s="137"/>
      <c r="L149" s="58"/>
    </row>
    <row r="150" spans="2:12" x14ac:dyDescent="0.25">
      <c r="B150" s="262"/>
      <c r="C150" s="40"/>
      <c r="D150" s="99"/>
      <c r="E150" s="42">
        <f t="shared" si="3"/>
        <v>0</v>
      </c>
      <c r="F150" s="137"/>
      <c r="L150" s="58"/>
    </row>
    <row r="151" spans="2:12" x14ac:dyDescent="0.25">
      <c r="B151" s="262"/>
      <c r="C151" s="40"/>
      <c r="D151" s="100"/>
      <c r="E151" s="42">
        <f t="shared" si="3"/>
        <v>0</v>
      </c>
      <c r="F151" s="137"/>
      <c r="L151" s="58"/>
    </row>
    <row r="152" spans="2:12" x14ac:dyDescent="0.25">
      <c r="B152" s="262"/>
      <c r="C152" s="40"/>
      <c r="D152" s="99"/>
      <c r="E152" s="42">
        <f t="shared" si="3"/>
        <v>0</v>
      </c>
      <c r="F152" s="137"/>
      <c r="L152" s="58"/>
    </row>
    <row r="153" spans="2:12" x14ac:dyDescent="0.25">
      <c r="B153" s="262"/>
      <c r="C153" s="40"/>
      <c r="D153" s="99"/>
      <c r="E153" s="42">
        <f t="shared" si="3"/>
        <v>0</v>
      </c>
      <c r="F153" s="137"/>
      <c r="L153" s="58"/>
    </row>
    <row r="154" spans="2:12" x14ac:dyDescent="0.25">
      <c r="B154" s="262"/>
      <c r="C154" s="40"/>
      <c r="D154" s="99"/>
      <c r="E154" s="42">
        <f t="shared" si="3"/>
        <v>0</v>
      </c>
      <c r="F154" s="137"/>
      <c r="L154" s="58"/>
    </row>
    <row r="155" spans="2:12" x14ac:dyDescent="0.25">
      <c r="B155" s="262"/>
      <c r="C155" s="40"/>
      <c r="D155" s="100"/>
      <c r="E155" s="42">
        <f t="shared" si="3"/>
        <v>0</v>
      </c>
      <c r="F155" s="137"/>
      <c r="L155" s="58"/>
    </row>
    <row r="156" spans="2:12" x14ac:dyDescent="0.25">
      <c r="B156" s="262"/>
      <c r="C156" s="40"/>
      <c r="D156" s="99"/>
      <c r="E156" s="42">
        <f t="shared" si="3"/>
        <v>0</v>
      </c>
      <c r="F156" s="137"/>
      <c r="L156" s="58"/>
    </row>
    <row r="157" spans="2:12" x14ac:dyDescent="0.25">
      <c r="B157" s="262"/>
      <c r="C157" s="40"/>
      <c r="D157" s="100"/>
      <c r="E157" s="42">
        <f t="shared" si="3"/>
        <v>0</v>
      </c>
      <c r="F157" s="137"/>
      <c r="L157" s="58"/>
    </row>
    <row r="158" spans="2:12" x14ac:dyDescent="0.25">
      <c r="B158" s="262"/>
      <c r="C158" s="40"/>
      <c r="D158" s="99"/>
      <c r="E158" s="42">
        <f t="shared" si="3"/>
        <v>0</v>
      </c>
      <c r="F158" s="137"/>
      <c r="L158" s="58"/>
    </row>
    <row r="159" spans="2:12" x14ac:dyDescent="0.25">
      <c r="B159" s="262"/>
      <c r="C159" s="40"/>
      <c r="D159" s="100"/>
      <c r="E159" s="42">
        <f t="shared" si="3"/>
        <v>0</v>
      </c>
      <c r="F159" s="137"/>
      <c r="L159" s="58"/>
    </row>
    <row r="160" spans="2:12" x14ac:dyDescent="0.25">
      <c r="B160" s="262"/>
      <c r="C160" s="40"/>
      <c r="D160" s="99"/>
      <c r="E160" s="42">
        <f t="shared" si="3"/>
        <v>0</v>
      </c>
      <c r="F160" s="137"/>
      <c r="L160" s="58"/>
    </row>
    <row r="161" spans="2:12" x14ac:dyDescent="0.25">
      <c r="B161" s="262"/>
      <c r="C161" s="40"/>
      <c r="D161" s="100"/>
      <c r="E161" s="42">
        <f t="shared" si="3"/>
        <v>0</v>
      </c>
      <c r="F161" s="137"/>
      <c r="L161" s="58"/>
    </row>
    <row r="162" spans="2:12" x14ac:dyDescent="0.25">
      <c r="B162" s="262"/>
      <c r="C162" s="40"/>
      <c r="D162" s="99"/>
      <c r="E162" s="42">
        <f t="shared" si="3"/>
        <v>0</v>
      </c>
      <c r="F162" s="137"/>
      <c r="L162" s="58"/>
    </row>
    <row r="163" spans="2:12" x14ac:dyDescent="0.25">
      <c r="B163" s="262"/>
      <c r="C163" s="40"/>
      <c r="D163" s="100"/>
      <c r="E163" s="42">
        <f t="shared" si="3"/>
        <v>0</v>
      </c>
      <c r="F163" s="137"/>
      <c r="L163" s="58"/>
    </row>
    <row r="164" spans="2:12" x14ac:dyDescent="0.25">
      <c r="B164" s="262"/>
      <c r="C164" s="40"/>
      <c r="D164" s="100"/>
      <c r="E164" s="42">
        <f t="shared" si="3"/>
        <v>0</v>
      </c>
      <c r="F164" s="137"/>
      <c r="L164" s="58"/>
    </row>
    <row r="165" spans="2:12" x14ac:dyDescent="0.25">
      <c r="B165" s="262"/>
      <c r="C165" s="40"/>
      <c r="D165" s="100"/>
      <c r="E165" s="42">
        <f t="shared" si="3"/>
        <v>0</v>
      </c>
      <c r="F165" s="137"/>
      <c r="L165" s="58"/>
    </row>
    <row r="166" spans="2:12" x14ac:dyDescent="0.25">
      <c r="B166" s="262"/>
      <c r="C166" s="40"/>
      <c r="D166" s="100"/>
      <c r="E166" s="42">
        <f t="shared" si="3"/>
        <v>0</v>
      </c>
      <c r="F166" s="137"/>
      <c r="L166" s="58"/>
    </row>
    <row r="167" spans="2:12" x14ac:dyDescent="0.25">
      <c r="B167" s="262"/>
      <c r="C167" s="40"/>
      <c r="D167" s="100"/>
      <c r="E167" s="42">
        <f t="shared" si="3"/>
        <v>0</v>
      </c>
      <c r="F167" s="137"/>
      <c r="L167" s="58"/>
    </row>
    <row r="168" spans="2:12" x14ac:dyDescent="0.25">
      <c r="B168" s="262"/>
      <c r="C168" s="40"/>
      <c r="D168" s="99"/>
      <c r="E168" s="42">
        <f t="shared" si="3"/>
        <v>0</v>
      </c>
      <c r="F168" s="137"/>
      <c r="L168" s="58"/>
    </row>
    <row r="169" spans="2:12" x14ac:dyDescent="0.25">
      <c r="B169" s="262"/>
      <c r="C169" s="40"/>
      <c r="D169" s="100"/>
      <c r="E169" s="42">
        <f t="shared" si="3"/>
        <v>0</v>
      </c>
      <c r="F169" s="137"/>
      <c r="L169" s="58"/>
    </row>
    <row r="170" spans="2:12" x14ac:dyDescent="0.25">
      <c r="B170" s="262"/>
      <c r="C170" s="40"/>
      <c r="D170" s="100"/>
      <c r="E170" s="42">
        <f t="shared" si="3"/>
        <v>0</v>
      </c>
      <c r="F170" s="137"/>
      <c r="L170" s="58"/>
    </row>
    <row r="171" spans="2:12" x14ac:dyDescent="0.25">
      <c r="B171" s="262"/>
      <c r="C171" s="40"/>
      <c r="D171" s="100"/>
      <c r="E171" s="42">
        <f t="shared" si="3"/>
        <v>0</v>
      </c>
      <c r="F171" s="137"/>
      <c r="L171" s="58"/>
    </row>
    <row r="172" spans="2:12" x14ac:dyDescent="0.25">
      <c r="B172" s="262"/>
      <c r="C172" s="40"/>
      <c r="D172" s="99"/>
      <c r="E172" s="42">
        <f t="shared" si="3"/>
        <v>0</v>
      </c>
      <c r="F172" s="137"/>
      <c r="L172" s="58"/>
    </row>
    <row r="173" spans="2:12" x14ac:dyDescent="0.25">
      <c r="B173" s="262"/>
      <c r="C173" s="40"/>
      <c r="D173" s="100"/>
      <c r="E173" s="42">
        <f t="shared" si="3"/>
        <v>0</v>
      </c>
      <c r="F173" s="137"/>
      <c r="L173" s="58"/>
    </row>
    <row r="174" spans="2:12" x14ac:dyDescent="0.25">
      <c r="B174" s="262"/>
      <c r="C174" s="40"/>
      <c r="D174" s="99"/>
      <c r="E174" s="42">
        <f t="shared" si="3"/>
        <v>0</v>
      </c>
      <c r="F174" s="137"/>
      <c r="L174" s="58"/>
    </row>
    <row r="175" spans="2:12" x14ac:dyDescent="0.25">
      <c r="B175" s="262"/>
      <c r="C175" s="40"/>
      <c r="D175" s="99"/>
      <c r="E175" s="42">
        <f t="shared" si="3"/>
        <v>0</v>
      </c>
      <c r="F175" s="137"/>
      <c r="L175" s="58"/>
    </row>
    <row r="176" spans="2:12" x14ac:dyDescent="0.25">
      <c r="B176" s="262"/>
      <c r="C176" s="40"/>
      <c r="D176" s="99"/>
      <c r="E176" s="42">
        <f t="shared" si="3"/>
        <v>0</v>
      </c>
      <c r="F176" s="137"/>
      <c r="L176" s="58"/>
    </row>
    <row r="177" spans="1:13" x14ac:dyDescent="0.25">
      <c r="B177" s="262"/>
      <c r="C177" s="40"/>
      <c r="D177" s="99"/>
      <c r="E177" s="42">
        <f>(D177-$C$6)/365</f>
        <v>0</v>
      </c>
      <c r="F177" s="137"/>
      <c r="L177" s="58"/>
    </row>
    <row r="178" spans="1:13" ht="15.75" thickBot="1" x14ac:dyDescent="0.3">
      <c r="B178" s="263"/>
      <c r="C178" s="259" t="s">
        <v>50</v>
      </c>
      <c r="D178" s="260"/>
      <c r="E178" s="175" t="e">
        <f>SUMPRODUCT(F133:F177/F178,E133:E177)</f>
        <v>#DIV/0!</v>
      </c>
      <c r="F178" s="176">
        <f>SUM(F133:F177)</f>
        <v>0</v>
      </c>
      <c r="J178" s="58"/>
    </row>
    <row r="179" spans="1:13" x14ac:dyDescent="0.25">
      <c r="B179" s="62"/>
      <c r="J179" s="58"/>
    </row>
    <row r="180" spans="1:13" ht="14.45" customHeight="1" x14ac:dyDescent="0.25">
      <c r="A180" s="278" t="s">
        <v>249</v>
      </c>
      <c r="B180" s="279"/>
      <c r="C180" s="279"/>
      <c r="D180" s="279"/>
      <c r="E180" s="279"/>
      <c r="F180" s="279"/>
      <c r="G180" s="279"/>
      <c r="H180" s="97"/>
      <c r="I180" s="97"/>
      <c r="J180" s="97"/>
      <c r="K180" s="97"/>
      <c r="L180" s="97"/>
      <c r="M180" s="97"/>
    </row>
    <row r="181" spans="1:13" ht="14.45" customHeight="1" x14ac:dyDescent="0.25">
      <c r="A181" s="97"/>
      <c r="B181" s="28" t="s">
        <v>384</v>
      </c>
      <c r="C181" s="203">
        <f>VLOOKUP(B181,'Cover Sheet'!$A$24:$B$28,2,FALSE)</f>
        <v>0</v>
      </c>
      <c r="D181" s="111"/>
      <c r="E181" s="111"/>
      <c r="F181" s="97"/>
      <c r="G181" s="97"/>
      <c r="H181" s="97"/>
      <c r="I181" s="97"/>
      <c r="J181" s="97"/>
      <c r="K181" s="97"/>
      <c r="L181" s="97"/>
      <c r="M181" s="97"/>
    </row>
    <row r="182" spans="1:13" ht="14.45" customHeight="1" x14ac:dyDescent="0.25">
      <c r="A182" s="97"/>
      <c r="B182" s="28" t="s">
        <v>261</v>
      </c>
      <c r="C182" s="65">
        <f>VLOOKUP(B182,'Cover Sheet'!$A$24:$B$28,2,FALSE)</f>
        <v>0</v>
      </c>
      <c r="D182" s="111"/>
      <c r="E182" s="111"/>
      <c r="F182" s="97"/>
      <c r="G182" s="97"/>
      <c r="H182" s="97"/>
      <c r="I182" s="97"/>
      <c r="J182" s="97"/>
      <c r="K182" s="97"/>
      <c r="L182" s="97"/>
      <c r="M182" s="97"/>
    </row>
    <row r="183" spans="1:13" ht="14.45" customHeight="1" x14ac:dyDescent="0.25">
      <c r="A183" s="97"/>
      <c r="B183" s="28" t="s">
        <v>381</v>
      </c>
      <c r="C183" s="65">
        <f>VLOOKUP(B183,'Cover Sheet'!$A$24:$B$28,2,FALSE)</f>
        <v>0</v>
      </c>
      <c r="D183" s="111"/>
      <c r="E183" s="111"/>
      <c r="F183" s="97"/>
      <c r="G183" s="97"/>
      <c r="H183" s="97"/>
      <c r="I183" s="97"/>
      <c r="J183" s="97"/>
      <c r="K183" s="97"/>
      <c r="L183" s="97"/>
      <c r="M183" s="97"/>
    </row>
    <row r="185" spans="1:13" x14ac:dyDescent="0.25">
      <c r="B185" s="2"/>
      <c r="C185" s="98" t="s">
        <v>184</v>
      </c>
      <c r="D185" s="163" t="s">
        <v>5</v>
      </c>
      <c r="E185" s="164" t="s">
        <v>6</v>
      </c>
      <c r="F185" s="164" t="s">
        <v>7</v>
      </c>
      <c r="G185" s="256" t="s">
        <v>36</v>
      </c>
    </row>
    <row r="186" spans="1:13" x14ac:dyDescent="0.25">
      <c r="B186" s="39" t="s">
        <v>43</v>
      </c>
      <c r="C186" s="39"/>
      <c r="D186" s="242" t="s">
        <v>427</v>
      </c>
      <c r="E186" s="164" t="s">
        <v>428</v>
      </c>
      <c r="F186" s="164" t="s">
        <v>38</v>
      </c>
      <c r="G186" s="256"/>
    </row>
    <row r="187" spans="1:13" x14ac:dyDescent="0.25">
      <c r="A187" s="124">
        <v>301</v>
      </c>
      <c r="B187" s="2" t="s">
        <v>44</v>
      </c>
      <c r="C187" s="257" t="s">
        <v>269</v>
      </c>
      <c r="D187" s="165">
        <f>$F$248</f>
        <v>0</v>
      </c>
      <c r="E187" s="165">
        <f>$F$294</f>
        <v>0</v>
      </c>
      <c r="F187" s="165">
        <f>$F$340</f>
        <v>0</v>
      </c>
      <c r="G187" s="160"/>
    </row>
    <row r="188" spans="1:13" x14ac:dyDescent="0.25">
      <c r="A188" s="124">
        <v>302</v>
      </c>
      <c r="B188" s="2" t="s">
        <v>48</v>
      </c>
      <c r="C188" s="258"/>
      <c r="D188" s="166" t="str">
        <f>IFERROR($E$248, "")</f>
        <v/>
      </c>
      <c r="E188" s="166" t="str">
        <f>IFERROR($E$294, "")</f>
        <v/>
      </c>
      <c r="F188" s="166" t="str">
        <f>IFERROR($E$340, "")</f>
        <v/>
      </c>
      <c r="G188" s="160"/>
    </row>
    <row r="189" spans="1:13" x14ac:dyDescent="0.25">
      <c r="A189" s="124">
        <v>303</v>
      </c>
      <c r="B189" s="2" t="s">
        <v>51</v>
      </c>
      <c r="D189" s="167">
        <f>$F$13</f>
        <v>1</v>
      </c>
      <c r="E189" s="168">
        <f>$F$14</f>
        <v>0.91</v>
      </c>
      <c r="F189" s="168">
        <f>$F$15</f>
        <v>0.67</v>
      </c>
      <c r="G189" s="160"/>
    </row>
    <row r="190" spans="1:13" x14ac:dyDescent="0.25">
      <c r="A190" s="124">
        <v>304</v>
      </c>
      <c r="B190" s="2" t="s">
        <v>52</v>
      </c>
      <c r="D190" s="165" t="str">
        <f>IFERROR((D187*D188)*D189,"")</f>
        <v/>
      </c>
      <c r="E190" s="165" t="str">
        <f>IFERROR((E187*E188)*E189,"")</f>
        <v/>
      </c>
      <c r="F190" s="165" t="str">
        <f>IFERROR((F187*F188)*F189,"")</f>
        <v/>
      </c>
      <c r="G190" s="160"/>
    </row>
    <row r="191" spans="1:13" x14ac:dyDescent="0.25">
      <c r="A191" s="124">
        <v>305</v>
      </c>
      <c r="B191" s="2" t="s">
        <v>45</v>
      </c>
      <c r="D191" s="162">
        <v>0.01</v>
      </c>
      <c r="E191" s="169">
        <v>8.0000000000000002E-3</v>
      </c>
      <c r="F191" s="169">
        <v>6.4999999999999997E-3</v>
      </c>
      <c r="G191" s="160"/>
    </row>
    <row r="192" spans="1:13" x14ac:dyDescent="0.25">
      <c r="A192" s="124">
        <v>306</v>
      </c>
      <c r="B192" s="2" t="s">
        <v>46</v>
      </c>
      <c r="D192" s="165" t="str">
        <f>IFERROR(D190*D191,"")</f>
        <v/>
      </c>
      <c r="E192" s="165" t="str">
        <f>IFERROR(E190*E191,"")</f>
        <v/>
      </c>
      <c r="F192" s="165" t="str">
        <f>IFERROR(F190*F191,"")</f>
        <v/>
      </c>
      <c r="G192" s="160"/>
    </row>
    <row r="193" spans="1:14" x14ac:dyDescent="0.25">
      <c r="A193" s="124">
        <v>307</v>
      </c>
      <c r="B193" s="2" t="s">
        <v>47</v>
      </c>
      <c r="D193" s="162">
        <f>$G$13</f>
        <v>1</v>
      </c>
      <c r="E193" s="162">
        <f>$G$14</f>
        <v>1</v>
      </c>
      <c r="F193" s="162">
        <f>$G$15</f>
        <v>1</v>
      </c>
      <c r="G193" s="160"/>
    </row>
    <row r="194" spans="1:14" ht="30" x14ac:dyDescent="0.25">
      <c r="A194" s="124">
        <v>308</v>
      </c>
      <c r="B194" s="39" t="s">
        <v>419</v>
      </c>
      <c r="C194" s="39"/>
      <c r="D194" s="170" t="str">
        <f>IFERROR(D192*D193,"")</f>
        <v/>
      </c>
      <c r="E194" s="170" t="str">
        <f>IFERROR(E192*E193,"")</f>
        <v/>
      </c>
      <c r="F194" s="170" t="str">
        <f>IFERROR(F192*F193,"")</f>
        <v/>
      </c>
      <c r="G194" s="170">
        <f>SUM(D194:F194)</f>
        <v>0</v>
      </c>
      <c r="H194" s="53"/>
      <c r="I194" s="53"/>
      <c r="J194" s="53"/>
      <c r="K194" s="53"/>
      <c r="L194" s="53"/>
      <c r="M194" s="53"/>
      <c r="N194" s="53"/>
    </row>
    <row r="195" spans="1:14" x14ac:dyDescent="0.25">
      <c r="A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</row>
    <row r="196" spans="1:14" x14ac:dyDescent="0.25">
      <c r="A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</row>
    <row r="197" spans="1:14" x14ac:dyDescent="0.25">
      <c r="A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</row>
    <row r="198" spans="1:14" x14ac:dyDescent="0.25">
      <c r="A198" s="255" t="s">
        <v>370</v>
      </c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  <c r="L198" s="255"/>
      <c r="M198" s="255"/>
    </row>
    <row r="200" spans="1:14" ht="15.75" thickBot="1" x14ac:dyDescent="0.3">
      <c r="B200" s="1" t="s">
        <v>269</v>
      </c>
    </row>
    <row r="201" spans="1:14" ht="14.45" customHeight="1" x14ac:dyDescent="0.25">
      <c r="B201" s="265" t="s">
        <v>271</v>
      </c>
      <c r="C201" s="266"/>
      <c r="D201" s="266"/>
      <c r="E201" s="266"/>
      <c r="F201" s="267"/>
      <c r="G201" s="56"/>
      <c r="H201" s="56"/>
      <c r="J201" s="264"/>
      <c r="K201" s="264"/>
      <c r="L201" s="264"/>
      <c r="M201" s="56"/>
      <c r="N201" s="56"/>
    </row>
    <row r="202" spans="1:14" ht="30.75" thickBot="1" x14ac:dyDescent="0.3">
      <c r="B202" s="171" t="s">
        <v>190</v>
      </c>
      <c r="C202" s="172" t="s">
        <v>185</v>
      </c>
      <c r="D202" s="173" t="s">
        <v>186</v>
      </c>
      <c r="E202" s="173" t="s">
        <v>188</v>
      </c>
      <c r="F202" s="174" t="s">
        <v>187</v>
      </c>
      <c r="G202" s="57"/>
      <c r="H202" s="57"/>
      <c r="J202" s="57"/>
      <c r="K202" s="57"/>
      <c r="L202" s="57"/>
      <c r="M202" s="57"/>
      <c r="N202" s="57"/>
    </row>
    <row r="203" spans="1:14" x14ac:dyDescent="0.25">
      <c r="B203" s="261" t="s">
        <v>5</v>
      </c>
      <c r="C203" s="131"/>
      <c r="D203" s="132"/>
      <c r="E203" s="133">
        <f>(D203-$C$6)/365</f>
        <v>0</v>
      </c>
      <c r="F203" s="134"/>
      <c r="H203" s="59"/>
      <c r="J203" s="58"/>
      <c r="K203" s="45"/>
      <c r="N203" s="60"/>
    </row>
    <row r="204" spans="1:14" x14ac:dyDescent="0.25">
      <c r="B204" s="268"/>
      <c r="C204" s="40"/>
      <c r="D204" s="99"/>
      <c r="E204" s="42">
        <f t="shared" ref="E204:E247" si="4">(D204-$C$6)/365</f>
        <v>0</v>
      </c>
      <c r="F204" s="135"/>
      <c r="H204" s="59"/>
      <c r="J204" s="58"/>
      <c r="K204" s="45"/>
      <c r="N204" s="60"/>
    </row>
    <row r="205" spans="1:14" x14ac:dyDescent="0.25">
      <c r="B205" s="268"/>
      <c r="C205" s="40"/>
      <c r="D205" s="99"/>
      <c r="E205" s="42">
        <f t="shared" si="4"/>
        <v>0</v>
      </c>
      <c r="F205" s="135"/>
      <c r="H205" s="59"/>
      <c r="J205" s="58"/>
      <c r="K205" s="45"/>
      <c r="N205" s="60"/>
    </row>
    <row r="206" spans="1:14" x14ac:dyDescent="0.25">
      <c r="B206" s="268"/>
      <c r="C206" s="40"/>
      <c r="D206" s="99"/>
      <c r="E206" s="42">
        <f t="shared" si="4"/>
        <v>0</v>
      </c>
      <c r="F206" s="135"/>
      <c r="H206" s="59"/>
      <c r="J206" s="58"/>
      <c r="K206" s="45"/>
      <c r="N206" s="60"/>
    </row>
    <row r="207" spans="1:14" x14ac:dyDescent="0.25">
      <c r="B207" s="268"/>
      <c r="C207" s="40"/>
      <c r="D207" s="99"/>
      <c r="E207" s="42">
        <f t="shared" si="4"/>
        <v>0</v>
      </c>
      <c r="F207" s="135"/>
      <c r="H207" s="59"/>
      <c r="J207" s="58"/>
      <c r="K207" s="45"/>
      <c r="N207" s="60"/>
    </row>
    <row r="208" spans="1:14" x14ac:dyDescent="0.25">
      <c r="B208" s="268"/>
      <c r="C208" s="40"/>
      <c r="D208" s="99"/>
      <c r="E208" s="42">
        <f t="shared" si="4"/>
        <v>0</v>
      </c>
      <c r="F208" s="135"/>
      <c r="H208" s="59"/>
      <c r="J208" s="58"/>
      <c r="K208" s="45"/>
      <c r="N208" s="60"/>
    </row>
    <row r="209" spans="2:14" x14ac:dyDescent="0.25">
      <c r="B209" s="268"/>
      <c r="C209" s="40"/>
      <c r="D209" s="99"/>
      <c r="E209" s="42">
        <f t="shared" si="4"/>
        <v>0</v>
      </c>
      <c r="F209" s="135"/>
      <c r="H209" s="59"/>
      <c r="J209" s="58"/>
      <c r="K209" s="45"/>
      <c r="N209" s="60"/>
    </row>
    <row r="210" spans="2:14" x14ac:dyDescent="0.25">
      <c r="B210" s="268"/>
      <c r="C210" s="40"/>
      <c r="D210" s="99"/>
      <c r="E210" s="42">
        <f t="shared" si="4"/>
        <v>0</v>
      </c>
      <c r="F210" s="135"/>
      <c r="H210" s="59"/>
      <c r="J210" s="58"/>
      <c r="K210" s="45"/>
      <c r="N210" s="60"/>
    </row>
    <row r="211" spans="2:14" x14ac:dyDescent="0.25">
      <c r="B211" s="268"/>
      <c r="C211" s="40"/>
      <c r="D211" s="99"/>
      <c r="E211" s="42">
        <f t="shared" si="4"/>
        <v>0</v>
      </c>
      <c r="F211" s="135"/>
      <c r="H211" s="59"/>
      <c r="J211" s="58"/>
      <c r="K211" s="45"/>
      <c r="N211" s="60"/>
    </row>
    <row r="212" spans="2:14" x14ac:dyDescent="0.25">
      <c r="B212" s="268"/>
      <c r="C212" s="40"/>
      <c r="D212" s="99"/>
      <c r="E212" s="42">
        <f t="shared" si="4"/>
        <v>0</v>
      </c>
      <c r="F212" s="135"/>
      <c r="H212" s="59"/>
      <c r="J212" s="58"/>
      <c r="K212" s="45"/>
      <c r="N212" s="60"/>
    </row>
    <row r="213" spans="2:14" x14ac:dyDescent="0.25">
      <c r="B213" s="268"/>
      <c r="C213" s="40"/>
      <c r="D213" s="99"/>
      <c r="E213" s="42">
        <f t="shared" si="4"/>
        <v>0</v>
      </c>
      <c r="F213" s="135"/>
      <c r="H213" s="59"/>
      <c r="J213" s="58"/>
      <c r="K213" s="45"/>
      <c r="N213" s="60"/>
    </row>
    <row r="214" spans="2:14" x14ac:dyDescent="0.25">
      <c r="B214" s="268"/>
      <c r="C214" s="40"/>
      <c r="D214" s="99"/>
      <c r="E214" s="42">
        <f t="shared" si="4"/>
        <v>0</v>
      </c>
      <c r="F214" s="135"/>
      <c r="H214" s="59"/>
      <c r="J214" s="58"/>
      <c r="K214" s="45"/>
      <c r="N214" s="60"/>
    </row>
    <row r="215" spans="2:14" x14ac:dyDescent="0.25">
      <c r="B215" s="268"/>
      <c r="C215" s="40"/>
      <c r="D215" s="99"/>
      <c r="E215" s="42">
        <f t="shared" si="4"/>
        <v>0</v>
      </c>
      <c r="F215" s="135"/>
      <c r="H215" s="59"/>
      <c r="J215" s="58"/>
      <c r="K215" s="45"/>
      <c r="N215" s="60"/>
    </row>
    <row r="216" spans="2:14" x14ac:dyDescent="0.25">
      <c r="B216" s="268"/>
      <c r="C216" s="40"/>
      <c r="D216" s="99"/>
      <c r="E216" s="42">
        <f t="shared" si="4"/>
        <v>0</v>
      </c>
      <c r="F216" s="135"/>
      <c r="H216" s="59"/>
      <c r="J216" s="58"/>
      <c r="K216" s="45"/>
      <c r="N216" s="60"/>
    </row>
    <row r="217" spans="2:14" x14ac:dyDescent="0.25">
      <c r="B217" s="268"/>
      <c r="C217" s="40"/>
      <c r="D217" s="99"/>
      <c r="E217" s="42">
        <f t="shared" si="4"/>
        <v>0</v>
      </c>
      <c r="F217" s="135"/>
      <c r="H217" s="59"/>
      <c r="J217" s="58"/>
      <c r="K217" s="45"/>
      <c r="N217" s="60"/>
    </row>
    <row r="218" spans="2:14" x14ac:dyDescent="0.25">
      <c r="B218" s="268"/>
      <c r="C218" s="40"/>
      <c r="D218" s="99"/>
      <c r="E218" s="42">
        <f t="shared" si="4"/>
        <v>0</v>
      </c>
      <c r="F218" s="135"/>
      <c r="H218" s="59"/>
      <c r="J218" s="58"/>
      <c r="K218" s="45"/>
      <c r="N218" s="60"/>
    </row>
    <row r="219" spans="2:14" x14ac:dyDescent="0.25">
      <c r="B219" s="268"/>
      <c r="C219" s="40"/>
      <c r="D219" s="99"/>
      <c r="E219" s="42">
        <f t="shared" si="4"/>
        <v>0</v>
      </c>
      <c r="F219" s="135"/>
      <c r="H219" s="59"/>
      <c r="J219" s="58"/>
      <c r="K219" s="45"/>
      <c r="N219" s="60"/>
    </row>
    <row r="220" spans="2:14" x14ac:dyDescent="0.25">
      <c r="B220" s="268"/>
      <c r="C220" s="40"/>
      <c r="D220" s="99"/>
      <c r="E220" s="42">
        <f t="shared" si="4"/>
        <v>0</v>
      </c>
      <c r="F220" s="135"/>
      <c r="H220" s="59"/>
      <c r="J220" s="58"/>
      <c r="K220" s="45"/>
      <c r="N220" s="60"/>
    </row>
    <row r="221" spans="2:14" x14ac:dyDescent="0.25">
      <c r="B221" s="268"/>
      <c r="C221" s="40"/>
      <c r="D221" s="99"/>
      <c r="E221" s="42">
        <f t="shared" si="4"/>
        <v>0</v>
      </c>
      <c r="F221" s="135"/>
      <c r="H221" s="59"/>
      <c r="J221" s="58"/>
      <c r="K221" s="45"/>
      <c r="N221" s="60"/>
    </row>
    <row r="222" spans="2:14" x14ac:dyDescent="0.25">
      <c r="B222" s="268"/>
      <c r="C222" s="40"/>
      <c r="D222" s="99"/>
      <c r="E222" s="42">
        <f t="shared" si="4"/>
        <v>0</v>
      </c>
      <c r="F222" s="135"/>
      <c r="H222" s="59"/>
      <c r="J222" s="58"/>
      <c r="K222" s="45"/>
      <c r="N222" s="60"/>
    </row>
    <row r="223" spans="2:14" x14ac:dyDescent="0.25">
      <c r="B223" s="268"/>
      <c r="C223" s="40"/>
      <c r="D223" s="99"/>
      <c r="E223" s="42">
        <f t="shared" si="4"/>
        <v>0</v>
      </c>
      <c r="F223" s="135"/>
      <c r="H223" s="59"/>
      <c r="J223" s="58"/>
      <c r="K223" s="45"/>
      <c r="N223" s="60"/>
    </row>
    <row r="224" spans="2:14" x14ac:dyDescent="0.25">
      <c r="B224" s="268"/>
      <c r="C224" s="40"/>
      <c r="D224" s="99"/>
      <c r="E224" s="42">
        <f t="shared" si="4"/>
        <v>0</v>
      </c>
      <c r="F224" s="135"/>
      <c r="H224" s="59"/>
      <c r="J224" s="58"/>
      <c r="K224" s="45"/>
      <c r="N224" s="60"/>
    </row>
    <row r="225" spans="2:14" x14ac:dyDescent="0.25">
      <c r="B225" s="268"/>
      <c r="C225" s="40"/>
      <c r="D225" s="99"/>
      <c r="E225" s="42">
        <f t="shared" si="4"/>
        <v>0</v>
      </c>
      <c r="F225" s="135"/>
      <c r="H225" s="59"/>
      <c r="J225" s="58"/>
      <c r="K225" s="45"/>
      <c r="N225" s="60"/>
    </row>
    <row r="226" spans="2:14" x14ac:dyDescent="0.25">
      <c r="B226" s="268"/>
      <c r="C226" s="40"/>
      <c r="D226" s="99"/>
      <c r="E226" s="42">
        <f t="shared" si="4"/>
        <v>0</v>
      </c>
      <c r="F226" s="135"/>
      <c r="H226" s="59"/>
      <c r="J226" s="58"/>
      <c r="K226" s="45"/>
      <c r="N226" s="60"/>
    </row>
    <row r="227" spans="2:14" x14ac:dyDescent="0.25">
      <c r="B227" s="268"/>
      <c r="C227" s="40"/>
      <c r="D227" s="99"/>
      <c r="E227" s="42">
        <f t="shared" si="4"/>
        <v>0</v>
      </c>
      <c r="F227" s="135"/>
      <c r="H227" s="59"/>
      <c r="J227" s="58"/>
      <c r="K227" s="45"/>
      <c r="N227" s="60"/>
    </row>
    <row r="228" spans="2:14" x14ac:dyDescent="0.25">
      <c r="B228" s="268"/>
      <c r="C228" s="40"/>
      <c r="D228" s="99"/>
      <c r="E228" s="42">
        <f t="shared" si="4"/>
        <v>0</v>
      </c>
      <c r="F228" s="135"/>
      <c r="H228" s="59"/>
      <c r="J228" s="58"/>
      <c r="K228" s="45"/>
      <c r="N228" s="60"/>
    </row>
    <row r="229" spans="2:14" x14ac:dyDescent="0.25">
      <c r="B229" s="268"/>
      <c r="C229" s="40"/>
      <c r="D229" s="99"/>
      <c r="E229" s="42">
        <f t="shared" si="4"/>
        <v>0</v>
      </c>
      <c r="F229" s="135"/>
      <c r="H229" s="59"/>
      <c r="J229" s="58"/>
      <c r="K229" s="45"/>
      <c r="N229" s="60"/>
    </row>
    <row r="230" spans="2:14" x14ac:dyDescent="0.25">
      <c r="B230" s="268"/>
      <c r="C230" s="40"/>
      <c r="D230" s="99"/>
      <c r="E230" s="42">
        <f t="shared" si="4"/>
        <v>0</v>
      </c>
      <c r="F230" s="135"/>
      <c r="H230" s="59"/>
      <c r="J230" s="58"/>
      <c r="K230" s="45"/>
      <c r="N230" s="60"/>
    </row>
    <row r="231" spans="2:14" x14ac:dyDescent="0.25">
      <c r="B231" s="268"/>
      <c r="C231" s="40"/>
      <c r="D231" s="99"/>
      <c r="E231" s="42">
        <f t="shared" si="4"/>
        <v>0</v>
      </c>
      <c r="F231" s="135"/>
      <c r="H231" s="59"/>
      <c r="J231" s="58"/>
      <c r="K231" s="45"/>
      <c r="N231" s="60"/>
    </row>
    <row r="232" spans="2:14" x14ac:dyDescent="0.25">
      <c r="B232" s="268"/>
      <c r="C232" s="40"/>
      <c r="D232" s="99"/>
      <c r="E232" s="42">
        <f t="shared" si="4"/>
        <v>0</v>
      </c>
      <c r="F232" s="135"/>
      <c r="H232" s="59"/>
      <c r="J232" s="58"/>
      <c r="K232" s="45"/>
      <c r="N232" s="60"/>
    </row>
    <row r="233" spans="2:14" x14ac:dyDescent="0.25">
      <c r="B233" s="268"/>
      <c r="C233" s="40"/>
      <c r="D233" s="99"/>
      <c r="E233" s="42">
        <f t="shared" si="4"/>
        <v>0</v>
      </c>
      <c r="F233" s="135"/>
      <c r="H233" s="59"/>
      <c r="J233" s="58"/>
      <c r="K233" s="45"/>
      <c r="N233" s="60"/>
    </row>
    <row r="234" spans="2:14" x14ac:dyDescent="0.25">
      <c r="B234" s="268"/>
      <c r="C234" s="40"/>
      <c r="D234" s="99"/>
      <c r="E234" s="42">
        <f t="shared" si="4"/>
        <v>0</v>
      </c>
      <c r="F234" s="135"/>
      <c r="H234" s="59"/>
      <c r="J234" s="58"/>
      <c r="K234" s="45"/>
      <c r="N234" s="60"/>
    </row>
    <row r="235" spans="2:14" x14ac:dyDescent="0.25">
      <c r="B235" s="268"/>
      <c r="C235" s="40"/>
      <c r="D235" s="99"/>
      <c r="E235" s="42">
        <f t="shared" si="4"/>
        <v>0</v>
      </c>
      <c r="F235" s="135"/>
      <c r="H235" s="59"/>
      <c r="J235" s="58"/>
      <c r="K235" s="45"/>
      <c r="N235" s="60"/>
    </row>
    <row r="236" spans="2:14" x14ac:dyDescent="0.25">
      <c r="B236" s="268"/>
      <c r="C236" s="40"/>
      <c r="D236" s="99"/>
      <c r="E236" s="42">
        <f t="shared" si="4"/>
        <v>0</v>
      </c>
      <c r="F236" s="135"/>
      <c r="H236" s="59"/>
      <c r="J236" s="58"/>
      <c r="K236" s="45"/>
      <c r="N236" s="60"/>
    </row>
    <row r="237" spans="2:14" x14ac:dyDescent="0.25">
      <c r="B237" s="268"/>
      <c r="C237" s="40"/>
      <c r="D237" s="99"/>
      <c r="E237" s="42">
        <f t="shared" si="4"/>
        <v>0</v>
      </c>
      <c r="F237" s="135"/>
      <c r="H237" s="59"/>
      <c r="J237" s="58"/>
      <c r="K237" s="45"/>
      <c r="N237" s="60"/>
    </row>
    <row r="238" spans="2:14" x14ac:dyDescent="0.25">
      <c r="B238" s="268"/>
      <c r="C238" s="40"/>
      <c r="D238" s="99"/>
      <c r="E238" s="42">
        <f t="shared" si="4"/>
        <v>0</v>
      </c>
      <c r="F238" s="135"/>
      <c r="H238" s="59"/>
      <c r="J238" s="58"/>
      <c r="K238" s="45"/>
      <c r="N238" s="60"/>
    </row>
    <row r="239" spans="2:14" x14ac:dyDescent="0.25">
      <c r="B239" s="268"/>
      <c r="C239" s="40"/>
      <c r="D239" s="99"/>
      <c r="E239" s="42">
        <f t="shared" si="4"/>
        <v>0</v>
      </c>
      <c r="F239" s="135"/>
      <c r="H239" s="59"/>
      <c r="J239" s="58"/>
      <c r="K239" s="45"/>
      <c r="N239" s="60"/>
    </row>
    <row r="240" spans="2:14" x14ac:dyDescent="0.25">
      <c r="B240" s="262"/>
      <c r="C240" s="40"/>
      <c r="D240" s="99"/>
      <c r="E240" s="42">
        <f t="shared" si="4"/>
        <v>0</v>
      </c>
      <c r="F240" s="135"/>
      <c r="H240" s="59"/>
      <c r="I240" s="61"/>
      <c r="J240" s="58"/>
      <c r="K240" s="45"/>
      <c r="N240" s="60"/>
    </row>
    <row r="241" spans="2:14" x14ac:dyDescent="0.25">
      <c r="B241" s="262"/>
      <c r="C241" s="40"/>
      <c r="D241" s="99"/>
      <c r="E241" s="42">
        <f t="shared" si="4"/>
        <v>0</v>
      </c>
      <c r="F241" s="135"/>
      <c r="H241" s="59"/>
      <c r="I241" s="61"/>
      <c r="J241" s="58"/>
      <c r="K241" s="45"/>
      <c r="N241" s="60"/>
    </row>
    <row r="242" spans="2:14" x14ac:dyDescent="0.25">
      <c r="B242" s="262"/>
      <c r="C242" s="40"/>
      <c r="D242" s="99"/>
      <c r="E242" s="42">
        <f t="shared" si="4"/>
        <v>0</v>
      </c>
      <c r="F242" s="135"/>
      <c r="H242" s="59"/>
      <c r="I242" s="61"/>
      <c r="J242" s="58"/>
      <c r="K242" s="45"/>
      <c r="N242" s="60"/>
    </row>
    <row r="243" spans="2:14" x14ac:dyDescent="0.25">
      <c r="B243" s="262"/>
      <c r="C243" s="40"/>
      <c r="D243" s="99"/>
      <c r="E243" s="42">
        <f t="shared" si="4"/>
        <v>0</v>
      </c>
      <c r="F243" s="135"/>
      <c r="H243" s="59"/>
      <c r="I243" s="61"/>
      <c r="J243" s="58"/>
      <c r="K243" s="45"/>
      <c r="N243" s="60"/>
    </row>
    <row r="244" spans="2:14" x14ac:dyDescent="0.25">
      <c r="B244" s="262"/>
      <c r="C244" s="40"/>
      <c r="D244" s="100"/>
      <c r="E244" s="42">
        <f t="shared" si="4"/>
        <v>0</v>
      </c>
      <c r="F244" s="135"/>
      <c r="H244" s="59"/>
      <c r="I244" s="61"/>
      <c r="J244" s="58"/>
      <c r="K244" s="45"/>
      <c r="N244" s="60"/>
    </row>
    <row r="245" spans="2:14" x14ac:dyDescent="0.25">
      <c r="B245" s="262"/>
      <c r="C245" s="40"/>
      <c r="D245" s="100"/>
      <c r="E245" s="42">
        <f t="shared" si="4"/>
        <v>0</v>
      </c>
      <c r="F245" s="135"/>
      <c r="H245" s="59"/>
      <c r="I245" s="61"/>
      <c r="J245" s="58"/>
      <c r="K245" s="45"/>
      <c r="N245" s="60"/>
    </row>
    <row r="246" spans="2:14" x14ac:dyDescent="0.25">
      <c r="B246" s="262"/>
      <c r="C246" s="40"/>
      <c r="D246" s="100"/>
      <c r="E246" s="42">
        <f t="shared" si="4"/>
        <v>0</v>
      </c>
      <c r="F246" s="135"/>
      <c r="H246" s="59"/>
      <c r="I246" s="61"/>
      <c r="J246" s="58"/>
      <c r="K246" s="45"/>
      <c r="N246" s="60"/>
    </row>
    <row r="247" spans="2:14" x14ac:dyDescent="0.25">
      <c r="B247" s="262"/>
      <c r="C247" s="40"/>
      <c r="D247" s="100"/>
      <c r="E247" s="42">
        <f t="shared" si="4"/>
        <v>0</v>
      </c>
      <c r="F247" s="135"/>
      <c r="H247" s="59"/>
      <c r="I247" s="61"/>
      <c r="J247" s="58"/>
      <c r="K247" s="45"/>
      <c r="N247" s="60"/>
    </row>
    <row r="248" spans="2:14" ht="15.75" thickBot="1" x14ac:dyDescent="0.3">
      <c r="B248" s="263"/>
      <c r="C248" s="259" t="s">
        <v>50</v>
      </c>
      <c r="D248" s="260"/>
      <c r="E248" s="175" t="e">
        <f>SUMPRODUCT(F203:F247/F248,E203:E247)</f>
        <v>#DIV/0!</v>
      </c>
      <c r="F248" s="176">
        <f>SUM(F203:F247)</f>
        <v>0</v>
      </c>
      <c r="H248" s="59"/>
      <c r="I248" s="61"/>
      <c r="J248" s="58"/>
      <c r="K248" s="45"/>
      <c r="N248" s="60"/>
    </row>
    <row r="249" spans="2:14" x14ac:dyDescent="0.25">
      <c r="B249" s="261" t="s">
        <v>6</v>
      </c>
      <c r="C249" s="131"/>
      <c r="D249" s="132"/>
      <c r="E249" s="133">
        <f>(D249-$C$6)/365</f>
        <v>0</v>
      </c>
      <c r="F249" s="136"/>
      <c r="H249" s="59"/>
      <c r="I249" s="61"/>
      <c r="J249" s="58"/>
      <c r="K249" s="45"/>
      <c r="N249" s="60"/>
    </row>
    <row r="250" spans="2:14" x14ac:dyDescent="0.25">
      <c r="B250" s="262"/>
      <c r="C250" s="40"/>
      <c r="D250" s="99"/>
      <c r="E250" s="42">
        <f t="shared" ref="E250:E293" si="5">(D250-$C$6)/365</f>
        <v>0</v>
      </c>
      <c r="F250" s="137"/>
      <c r="H250" s="59"/>
      <c r="I250" s="61"/>
      <c r="J250" s="58"/>
      <c r="K250" s="45"/>
      <c r="N250" s="60"/>
    </row>
    <row r="251" spans="2:14" x14ac:dyDescent="0.25">
      <c r="B251" s="262"/>
      <c r="C251" s="40"/>
      <c r="D251" s="100"/>
      <c r="E251" s="42">
        <f t="shared" si="5"/>
        <v>0</v>
      </c>
      <c r="F251" s="137"/>
      <c r="H251" s="59"/>
      <c r="I251" s="61"/>
      <c r="J251" s="58"/>
      <c r="K251" s="45"/>
      <c r="N251" s="60"/>
    </row>
    <row r="252" spans="2:14" x14ac:dyDescent="0.25">
      <c r="B252" s="262"/>
      <c r="C252" s="40"/>
      <c r="D252" s="99"/>
      <c r="E252" s="42">
        <f t="shared" si="5"/>
        <v>0</v>
      </c>
      <c r="F252" s="137"/>
      <c r="H252" s="59"/>
      <c r="I252" s="61"/>
      <c r="J252" s="58"/>
      <c r="K252" s="45"/>
      <c r="N252" s="60"/>
    </row>
    <row r="253" spans="2:14" x14ac:dyDescent="0.25">
      <c r="B253" s="262"/>
      <c r="C253" s="40"/>
      <c r="D253" s="99"/>
      <c r="E253" s="42">
        <f t="shared" si="5"/>
        <v>0</v>
      </c>
      <c r="F253" s="137"/>
      <c r="H253" s="59"/>
      <c r="I253" s="61"/>
      <c r="J253" s="58"/>
      <c r="K253" s="45"/>
      <c r="N253" s="60"/>
    </row>
    <row r="254" spans="2:14" x14ac:dyDescent="0.25">
      <c r="B254" s="262"/>
      <c r="C254" s="40"/>
      <c r="D254" s="99"/>
      <c r="E254" s="42">
        <f t="shared" si="5"/>
        <v>0</v>
      </c>
      <c r="F254" s="137"/>
      <c r="H254" s="59"/>
      <c r="I254" s="61"/>
      <c r="J254" s="58"/>
      <c r="K254" s="45"/>
      <c r="N254" s="60"/>
    </row>
    <row r="255" spans="2:14" x14ac:dyDescent="0.25">
      <c r="B255" s="262"/>
      <c r="C255" s="40"/>
      <c r="D255" s="99"/>
      <c r="E255" s="42">
        <f t="shared" si="5"/>
        <v>0</v>
      </c>
      <c r="F255" s="137"/>
      <c r="H255" s="59"/>
      <c r="I255" s="61"/>
      <c r="J255" s="58"/>
      <c r="K255" s="45"/>
      <c r="N255" s="60"/>
    </row>
    <row r="256" spans="2:14" x14ac:dyDescent="0.25">
      <c r="B256" s="262"/>
      <c r="C256" s="40"/>
      <c r="D256" s="99"/>
      <c r="E256" s="42">
        <f t="shared" si="5"/>
        <v>0</v>
      </c>
      <c r="F256" s="137"/>
      <c r="H256" s="59"/>
      <c r="I256" s="61"/>
      <c r="J256" s="58"/>
      <c r="K256" s="45"/>
      <c r="N256" s="60"/>
    </row>
    <row r="257" spans="2:14" x14ac:dyDescent="0.25">
      <c r="B257" s="262"/>
      <c r="C257" s="40"/>
      <c r="D257" s="99"/>
      <c r="E257" s="42">
        <f t="shared" si="5"/>
        <v>0</v>
      </c>
      <c r="F257" s="137"/>
      <c r="H257" s="59"/>
      <c r="I257" s="61"/>
      <c r="J257" s="58"/>
      <c r="K257" s="45"/>
      <c r="N257" s="60"/>
    </row>
    <row r="258" spans="2:14" x14ac:dyDescent="0.25">
      <c r="B258" s="262"/>
      <c r="C258" s="40"/>
      <c r="D258" s="99"/>
      <c r="E258" s="42">
        <f t="shared" si="5"/>
        <v>0</v>
      </c>
      <c r="F258" s="137"/>
      <c r="H258" s="59"/>
      <c r="I258" s="61"/>
      <c r="J258" s="58"/>
      <c r="K258" s="45"/>
      <c r="N258" s="60"/>
    </row>
    <row r="259" spans="2:14" x14ac:dyDescent="0.25">
      <c r="B259" s="262"/>
      <c r="C259" s="40"/>
      <c r="D259" s="100"/>
      <c r="E259" s="42">
        <f t="shared" si="5"/>
        <v>0</v>
      </c>
      <c r="F259" s="137"/>
      <c r="H259" s="59"/>
      <c r="I259" s="61"/>
      <c r="J259" s="58"/>
      <c r="K259" s="45"/>
      <c r="N259" s="60"/>
    </row>
    <row r="260" spans="2:14" x14ac:dyDescent="0.25">
      <c r="B260" s="262"/>
      <c r="C260" s="40"/>
      <c r="D260" s="100"/>
      <c r="E260" s="42">
        <f t="shared" si="5"/>
        <v>0</v>
      </c>
      <c r="F260" s="137"/>
      <c r="H260" s="59"/>
      <c r="I260" s="61"/>
      <c r="J260" s="58"/>
      <c r="K260" s="45"/>
      <c r="N260" s="60"/>
    </row>
    <row r="261" spans="2:14" x14ac:dyDescent="0.25">
      <c r="B261" s="262"/>
      <c r="C261" s="40"/>
      <c r="D261" s="100"/>
      <c r="E261" s="42">
        <f t="shared" si="5"/>
        <v>0</v>
      </c>
      <c r="F261" s="137"/>
      <c r="H261" s="59"/>
      <c r="I261" s="61"/>
      <c r="J261" s="58"/>
      <c r="K261" s="45"/>
      <c r="N261" s="60"/>
    </row>
    <row r="262" spans="2:14" x14ac:dyDescent="0.25">
      <c r="B262" s="262"/>
      <c r="C262" s="40"/>
      <c r="D262" s="99"/>
      <c r="E262" s="42">
        <f t="shared" si="5"/>
        <v>0</v>
      </c>
      <c r="F262" s="137"/>
      <c r="H262" s="59"/>
      <c r="I262" s="61"/>
      <c r="J262" s="58"/>
      <c r="K262" s="45"/>
      <c r="N262" s="60"/>
    </row>
    <row r="263" spans="2:14" x14ac:dyDescent="0.25">
      <c r="B263" s="262"/>
      <c r="C263" s="40"/>
      <c r="D263" s="99"/>
      <c r="E263" s="42">
        <f t="shared" si="5"/>
        <v>0</v>
      </c>
      <c r="F263" s="137"/>
      <c r="H263" s="59"/>
      <c r="I263" s="61"/>
      <c r="J263" s="58"/>
      <c r="K263" s="45"/>
      <c r="N263" s="60"/>
    </row>
    <row r="264" spans="2:14" x14ac:dyDescent="0.25">
      <c r="B264" s="262"/>
      <c r="C264" s="40"/>
      <c r="D264" s="99"/>
      <c r="E264" s="42">
        <f t="shared" si="5"/>
        <v>0</v>
      </c>
      <c r="F264" s="137"/>
      <c r="H264" s="59"/>
      <c r="I264" s="61"/>
      <c r="J264" s="58"/>
      <c r="K264" s="45"/>
      <c r="N264" s="60"/>
    </row>
    <row r="265" spans="2:14" x14ac:dyDescent="0.25">
      <c r="B265" s="262"/>
      <c r="C265" s="40"/>
      <c r="D265" s="99"/>
      <c r="E265" s="42">
        <f t="shared" si="5"/>
        <v>0</v>
      </c>
      <c r="F265" s="137"/>
      <c r="H265" s="59"/>
      <c r="I265" s="61"/>
      <c r="J265" s="58"/>
      <c r="K265" s="45"/>
      <c r="N265" s="60"/>
    </row>
    <row r="266" spans="2:14" x14ac:dyDescent="0.25">
      <c r="B266" s="262"/>
      <c r="C266" s="40"/>
      <c r="D266" s="100"/>
      <c r="E266" s="42">
        <f t="shared" si="5"/>
        <v>0</v>
      </c>
      <c r="F266" s="137"/>
      <c r="H266" s="59"/>
      <c r="I266" s="61"/>
      <c r="J266" s="58"/>
      <c r="K266" s="45"/>
      <c r="N266" s="60"/>
    </row>
    <row r="267" spans="2:14" x14ac:dyDescent="0.25">
      <c r="B267" s="262"/>
      <c r="C267" s="40"/>
      <c r="D267" s="99"/>
      <c r="E267" s="42">
        <f t="shared" si="5"/>
        <v>0</v>
      </c>
      <c r="F267" s="137"/>
      <c r="H267" s="59"/>
      <c r="I267" s="61"/>
      <c r="J267" s="58"/>
      <c r="K267" s="45"/>
      <c r="N267" s="60"/>
    </row>
    <row r="268" spans="2:14" x14ac:dyDescent="0.25">
      <c r="B268" s="262"/>
      <c r="C268" s="40"/>
      <c r="D268" s="99"/>
      <c r="E268" s="42">
        <f t="shared" si="5"/>
        <v>0</v>
      </c>
      <c r="F268" s="137"/>
      <c r="H268" s="59"/>
      <c r="I268" s="61"/>
      <c r="J268" s="58"/>
      <c r="K268" s="45"/>
      <c r="N268" s="60"/>
    </row>
    <row r="269" spans="2:14" x14ac:dyDescent="0.25">
      <c r="B269" s="262"/>
      <c r="C269" s="40"/>
      <c r="D269" s="99"/>
      <c r="E269" s="42">
        <f t="shared" si="5"/>
        <v>0</v>
      </c>
      <c r="F269" s="137"/>
      <c r="H269" s="59"/>
      <c r="I269" s="61"/>
      <c r="J269" s="58"/>
      <c r="K269" s="45"/>
      <c r="N269" s="60"/>
    </row>
    <row r="270" spans="2:14" x14ac:dyDescent="0.25">
      <c r="B270" s="262"/>
      <c r="C270" s="40"/>
      <c r="D270" s="100"/>
      <c r="E270" s="42">
        <f t="shared" si="5"/>
        <v>0</v>
      </c>
      <c r="F270" s="137"/>
      <c r="H270" s="59"/>
      <c r="I270" s="61"/>
      <c r="J270" s="58"/>
      <c r="K270" s="45"/>
      <c r="N270" s="60"/>
    </row>
    <row r="271" spans="2:14" x14ac:dyDescent="0.25">
      <c r="B271" s="262"/>
      <c r="C271" s="40"/>
      <c r="D271" s="99"/>
      <c r="E271" s="42">
        <f t="shared" si="5"/>
        <v>0</v>
      </c>
      <c r="F271" s="137"/>
      <c r="H271" s="59"/>
      <c r="I271" s="61"/>
      <c r="J271" s="58"/>
      <c r="K271" s="45"/>
      <c r="N271" s="60"/>
    </row>
    <row r="272" spans="2:14" x14ac:dyDescent="0.25">
      <c r="B272" s="262"/>
      <c r="C272" s="40"/>
      <c r="D272" s="100"/>
      <c r="E272" s="42">
        <f t="shared" si="5"/>
        <v>0</v>
      </c>
      <c r="F272" s="137"/>
      <c r="H272" s="59"/>
      <c r="I272" s="61"/>
      <c r="J272" s="58"/>
      <c r="K272" s="45"/>
      <c r="N272" s="60"/>
    </row>
    <row r="273" spans="2:14" x14ac:dyDescent="0.25">
      <c r="B273" s="262"/>
      <c r="C273" s="40"/>
      <c r="D273" s="100"/>
      <c r="E273" s="42">
        <f t="shared" si="5"/>
        <v>0</v>
      </c>
      <c r="F273" s="137"/>
      <c r="H273" s="59"/>
      <c r="I273" s="61"/>
      <c r="J273" s="58"/>
      <c r="K273" s="45"/>
      <c r="N273" s="60"/>
    </row>
    <row r="274" spans="2:14" x14ac:dyDescent="0.25">
      <c r="B274" s="262"/>
      <c r="C274" s="40"/>
      <c r="D274" s="99"/>
      <c r="E274" s="42">
        <f t="shared" si="5"/>
        <v>0</v>
      </c>
      <c r="F274" s="137"/>
      <c r="H274" s="59"/>
      <c r="I274" s="61"/>
      <c r="J274" s="58"/>
      <c r="K274" s="45"/>
      <c r="N274" s="60"/>
    </row>
    <row r="275" spans="2:14" x14ac:dyDescent="0.25">
      <c r="B275" s="262"/>
      <c r="C275" s="40"/>
      <c r="D275" s="100"/>
      <c r="E275" s="42">
        <f t="shared" si="5"/>
        <v>0</v>
      </c>
      <c r="F275" s="137"/>
      <c r="H275" s="59"/>
      <c r="I275" s="61"/>
      <c r="J275" s="58"/>
      <c r="K275" s="45"/>
      <c r="N275" s="60"/>
    </row>
    <row r="276" spans="2:14" x14ac:dyDescent="0.25">
      <c r="B276" s="262"/>
      <c r="C276" s="40"/>
      <c r="D276" s="99"/>
      <c r="E276" s="42">
        <f t="shared" si="5"/>
        <v>0</v>
      </c>
      <c r="F276" s="137"/>
      <c r="H276" s="59"/>
      <c r="I276" s="61"/>
      <c r="J276" s="58"/>
      <c r="K276" s="45"/>
      <c r="N276" s="60"/>
    </row>
    <row r="277" spans="2:14" x14ac:dyDescent="0.25">
      <c r="B277" s="262"/>
      <c r="C277" s="40"/>
      <c r="D277" s="100"/>
      <c r="E277" s="42">
        <f t="shared" si="5"/>
        <v>0</v>
      </c>
      <c r="F277" s="137"/>
      <c r="H277" s="59"/>
      <c r="I277" s="61"/>
      <c r="J277" s="58"/>
      <c r="K277" s="45"/>
      <c r="N277" s="60"/>
    </row>
    <row r="278" spans="2:14" x14ac:dyDescent="0.25">
      <c r="B278" s="262"/>
      <c r="C278" s="40"/>
      <c r="D278" s="99"/>
      <c r="E278" s="42">
        <f t="shared" si="5"/>
        <v>0</v>
      </c>
      <c r="F278" s="137"/>
      <c r="H278" s="59"/>
      <c r="I278" s="61"/>
      <c r="J278" s="58"/>
      <c r="K278" s="45"/>
      <c r="N278" s="60"/>
    </row>
    <row r="279" spans="2:14" x14ac:dyDescent="0.25">
      <c r="B279" s="262"/>
      <c r="C279" s="40"/>
      <c r="D279" s="100"/>
      <c r="E279" s="42">
        <f t="shared" si="5"/>
        <v>0</v>
      </c>
      <c r="F279" s="137"/>
      <c r="H279" s="59"/>
      <c r="I279" s="61"/>
      <c r="J279" s="58"/>
      <c r="K279" s="45"/>
      <c r="N279" s="60"/>
    </row>
    <row r="280" spans="2:14" x14ac:dyDescent="0.25">
      <c r="B280" s="262"/>
      <c r="C280" s="40"/>
      <c r="D280" s="99"/>
      <c r="E280" s="42">
        <f t="shared" si="5"/>
        <v>0</v>
      </c>
      <c r="F280" s="137"/>
      <c r="H280" s="59"/>
      <c r="I280" s="61"/>
      <c r="J280" s="58"/>
      <c r="K280" s="45"/>
      <c r="N280" s="60"/>
    </row>
    <row r="281" spans="2:14" x14ac:dyDescent="0.25">
      <c r="B281" s="262"/>
      <c r="C281" s="40"/>
      <c r="D281" s="99"/>
      <c r="E281" s="42">
        <f t="shared" si="5"/>
        <v>0</v>
      </c>
      <c r="F281" s="137"/>
      <c r="H281" s="59"/>
      <c r="I281" s="61"/>
      <c r="J281" s="58"/>
      <c r="K281" s="45"/>
      <c r="N281" s="60"/>
    </row>
    <row r="282" spans="2:14" x14ac:dyDescent="0.25">
      <c r="B282" s="262"/>
      <c r="C282" s="40"/>
      <c r="D282" s="99"/>
      <c r="E282" s="42">
        <f t="shared" si="5"/>
        <v>0</v>
      </c>
      <c r="F282" s="137"/>
      <c r="H282" s="59"/>
      <c r="I282" s="61"/>
      <c r="J282" s="58"/>
      <c r="K282" s="45"/>
      <c r="N282" s="60"/>
    </row>
    <row r="283" spans="2:14" x14ac:dyDescent="0.25">
      <c r="B283" s="262"/>
      <c r="C283" s="40"/>
      <c r="D283" s="100"/>
      <c r="E283" s="42">
        <f t="shared" si="5"/>
        <v>0</v>
      </c>
      <c r="F283" s="137"/>
      <c r="H283" s="59"/>
      <c r="I283" s="61"/>
      <c r="J283" s="58"/>
      <c r="K283" s="45"/>
      <c r="N283" s="60"/>
    </row>
    <row r="284" spans="2:14" x14ac:dyDescent="0.25">
      <c r="B284" s="262"/>
      <c r="C284" s="40"/>
      <c r="D284" s="99"/>
      <c r="E284" s="42">
        <f t="shared" si="5"/>
        <v>0</v>
      </c>
      <c r="F284" s="137"/>
      <c r="I284" s="61"/>
      <c r="J284" s="58"/>
      <c r="K284" s="45"/>
      <c r="N284" s="60"/>
    </row>
    <row r="285" spans="2:14" x14ac:dyDescent="0.25">
      <c r="B285" s="262"/>
      <c r="C285" s="40"/>
      <c r="D285" s="100"/>
      <c r="E285" s="42">
        <f t="shared" si="5"/>
        <v>0</v>
      </c>
      <c r="F285" s="137"/>
      <c r="J285" s="58"/>
      <c r="K285" s="45"/>
      <c r="N285" s="60"/>
    </row>
    <row r="286" spans="2:14" x14ac:dyDescent="0.25">
      <c r="B286" s="262"/>
      <c r="C286" s="40"/>
      <c r="D286" s="99"/>
      <c r="E286" s="42">
        <f t="shared" si="5"/>
        <v>0</v>
      </c>
      <c r="F286" s="137"/>
      <c r="J286" s="58"/>
      <c r="K286" s="45"/>
      <c r="N286" s="60"/>
    </row>
    <row r="287" spans="2:14" x14ac:dyDescent="0.25">
      <c r="B287" s="262"/>
      <c r="C287" s="40"/>
      <c r="D287" s="99"/>
      <c r="E287" s="42">
        <f t="shared" si="5"/>
        <v>0</v>
      </c>
      <c r="F287" s="137"/>
      <c r="J287" s="58"/>
      <c r="K287" s="45"/>
      <c r="N287" s="60"/>
    </row>
    <row r="288" spans="2:14" x14ac:dyDescent="0.25">
      <c r="B288" s="262"/>
      <c r="C288" s="40"/>
      <c r="D288" s="100"/>
      <c r="E288" s="42">
        <f t="shared" si="5"/>
        <v>0</v>
      </c>
      <c r="F288" s="137"/>
      <c r="J288" s="58"/>
      <c r="K288" s="45"/>
      <c r="N288" s="60"/>
    </row>
    <row r="289" spans="2:14" x14ac:dyDescent="0.25">
      <c r="B289" s="262"/>
      <c r="C289" s="40"/>
      <c r="D289" s="100"/>
      <c r="E289" s="42">
        <f t="shared" si="5"/>
        <v>0</v>
      </c>
      <c r="F289" s="137"/>
      <c r="J289" s="58"/>
      <c r="K289" s="45"/>
      <c r="N289" s="60"/>
    </row>
    <row r="290" spans="2:14" x14ac:dyDescent="0.25">
      <c r="B290" s="262"/>
      <c r="C290" s="40"/>
      <c r="D290" s="99"/>
      <c r="E290" s="42">
        <f t="shared" si="5"/>
        <v>0</v>
      </c>
      <c r="F290" s="137"/>
      <c r="J290" s="58"/>
      <c r="K290" s="45"/>
      <c r="N290" s="60"/>
    </row>
    <row r="291" spans="2:14" x14ac:dyDescent="0.25">
      <c r="B291" s="262"/>
      <c r="C291" s="40"/>
      <c r="D291" s="99"/>
      <c r="E291" s="42">
        <f t="shared" si="5"/>
        <v>0</v>
      </c>
      <c r="F291" s="137"/>
      <c r="J291" s="58"/>
      <c r="K291" s="45"/>
      <c r="N291" s="60"/>
    </row>
    <row r="292" spans="2:14" x14ac:dyDescent="0.25">
      <c r="B292" s="262"/>
      <c r="C292" s="40"/>
      <c r="D292" s="100"/>
      <c r="E292" s="42">
        <f t="shared" si="5"/>
        <v>0</v>
      </c>
      <c r="F292" s="137"/>
      <c r="J292" s="58"/>
      <c r="K292" s="45"/>
      <c r="N292" s="60"/>
    </row>
    <row r="293" spans="2:14" x14ac:dyDescent="0.25">
      <c r="B293" s="262"/>
      <c r="C293" s="40"/>
      <c r="D293" s="99"/>
      <c r="E293" s="42">
        <f t="shared" si="5"/>
        <v>0</v>
      </c>
      <c r="F293" s="137"/>
      <c r="J293" s="58"/>
      <c r="K293" s="45"/>
      <c r="N293" s="60"/>
    </row>
    <row r="294" spans="2:14" ht="15.75" thickBot="1" x14ac:dyDescent="0.3">
      <c r="B294" s="263"/>
      <c r="C294" s="259" t="s">
        <v>50</v>
      </c>
      <c r="D294" s="260"/>
      <c r="E294" s="175" t="e">
        <f>SUMPRODUCT(F249:F293/F294,E249:E293)</f>
        <v>#DIV/0!</v>
      </c>
      <c r="F294" s="176">
        <f>SUM(F249:F293)</f>
        <v>0</v>
      </c>
      <c r="J294" s="58"/>
      <c r="K294" s="45"/>
      <c r="N294" s="60"/>
    </row>
    <row r="295" spans="2:14" x14ac:dyDescent="0.25">
      <c r="B295" s="261" t="s">
        <v>7</v>
      </c>
      <c r="C295" s="131"/>
      <c r="D295" s="132"/>
      <c r="E295" s="133">
        <f>(D295-$C$6)/365</f>
        <v>0</v>
      </c>
      <c r="F295" s="136"/>
      <c r="J295" s="58"/>
      <c r="K295" s="45"/>
      <c r="N295" s="60"/>
    </row>
    <row r="296" spans="2:14" x14ac:dyDescent="0.25">
      <c r="B296" s="262"/>
      <c r="C296" s="40"/>
      <c r="D296" s="99"/>
      <c r="E296" s="42">
        <f t="shared" ref="E296:E339" si="6">(D296-$C$6)/365</f>
        <v>0</v>
      </c>
      <c r="F296" s="137"/>
      <c r="J296" s="58"/>
      <c r="K296" s="45"/>
      <c r="N296" s="60"/>
    </row>
    <row r="297" spans="2:14" x14ac:dyDescent="0.25">
      <c r="B297" s="262"/>
      <c r="C297" s="40"/>
      <c r="D297" s="100"/>
      <c r="E297" s="42">
        <f t="shared" si="6"/>
        <v>0</v>
      </c>
      <c r="F297" s="137"/>
      <c r="J297" s="58"/>
      <c r="K297" s="45"/>
      <c r="N297" s="60"/>
    </row>
    <row r="298" spans="2:14" x14ac:dyDescent="0.25">
      <c r="B298" s="262"/>
      <c r="C298" s="40"/>
      <c r="D298" s="100"/>
      <c r="E298" s="42">
        <f t="shared" si="6"/>
        <v>0</v>
      </c>
      <c r="F298" s="137"/>
    </row>
    <row r="299" spans="2:14" x14ac:dyDescent="0.25">
      <c r="B299" s="262"/>
      <c r="C299" s="40"/>
      <c r="D299" s="100"/>
      <c r="E299" s="42">
        <f t="shared" si="6"/>
        <v>0</v>
      </c>
      <c r="F299" s="137"/>
    </row>
    <row r="300" spans="2:14" x14ac:dyDescent="0.25">
      <c r="B300" s="262"/>
      <c r="C300" s="40"/>
      <c r="D300" s="99"/>
      <c r="E300" s="42">
        <f t="shared" si="6"/>
        <v>0</v>
      </c>
      <c r="F300" s="137"/>
    </row>
    <row r="301" spans="2:14" x14ac:dyDescent="0.25">
      <c r="B301" s="262"/>
      <c r="C301" s="40"/>
      <c r="D301" s="99"/>
      <c r="E301" s="42">
        <f t="shared" si="6"/>
        <v>0</v>
      </c>
      <c r="F301" s="137"/>
    </row>
    <row r="302" spans="2:14" x14ac:dyDescent="0.25">
      <c r="B302" s="262"/>
      <c r="C302" s="40"/>
      <c r="D302" s="99"/>
      <c r="E302" s="42">
        <f t="shared" si="6"/>
        <v>0</v>
      </c>
      <c r="F302" s="137"/>
      <c r="L302" s="58"/>
    </row>
    <row r="303" spans="2:14" x14ac:dyDescent="0.25">
      <c r="B303" s="262"/>
      <c r="C303" s="40"/>
      <c r="D303" s="99"/>
      <c r="E303" s="42">
        <f t="shared" si="6"/>
        <v>0</v>
      </c>
      <c r="F303" s="137"/>
      <c r="L303" s="58"/>
    </row>
    <row r="304" spans="2:14" x14ac:dyDescent="0.25">
      <c r="B304" s="262"/>
      <c r="C304" s="40"/>
      <c r="D304" s="100"/>
      <c r="E304" s="42">
        <f t="shared" si="6"/>
        <v>0</v>
      </c>
      <c r="F304" s="137"/>
      <c r="L304" s="58"/>
    </row>
    <row r="305" spans="2:12" x14ac:dyDescent="0.25">
      <c r="B305" s="262"/>
      <c r="C305" s="40"/>
      <c r="D305" s="99"/>
      <c r="E305" s="42">
        <f t="shared" si="6"/>
        <v>0</v>
      </c>
      <c r="F305" s="137"/>
      <c r="L305" s="58"/>
    </row>
    <row r="306" spans="2:12" x14ac:dyDescent="0.25">
      <c r="B306" s="262"/>
      <c r="C306" s="40"/>
      <c r="D306" s="99"/>
      <c r="E306" s="42">
        <f t="shared" si="6"/>
        <v>0</v>
      </c>
      <c r="F306" s="137"/>
      <c r="L306" s="58"/>
    </row>
    <row r="307" spans="2:12" x14ac:dyDescent="0.25">
      <c r="B307" s="262"/>
      <c r="C307" s="40"/>
      <c r="D307" s="100"/>
      <c r="E307" s="42">
        <f t="shared" si="6"/>
        <v>0</v>
      </c>
      <c r="F307" s="137"/>
      <c r="L307" s="58"/>
    </row>
    <row r="308" spans="2:12" x14ac:dyDescent="0.25">
      <c r="B308" s="262"/>
      <c r="C308" s="40"/>
      <c r="D308" s="100"/>
      <c r="E308" s="42">
        <f t="shared" si="6"/>
        <v>0</v>
      </c>
      <c r="F308" s="137"/>
      <c r="L308" s="58"/>
    </row>
    <row r="309" spans="2:12" x14ac:dyDescent="0.25">
      <c r="B309" s="262"/>
      <c r="C309" s="40"/>
      <c r="D309" s="100"/>
      <c r="E309" s="42">
        <f t="shared" si="6"/>
        <v>0</v>
      </c>
      <c r="F309" s="137"/>
      <c r="L309" s="58"/>
    </row>
    <row r="310" spans="2:12" x14ac:dyDescent="0.25">
      <c r="B310" s="262"/>
      <c r="C310" s="40"/>
      <c r="D310" s="99"/>
      <c r="E310" s="42">
        <f t="shared" si="6"/>
        <v>0</v>
      </c>
      <c r="F310" s="137"/>
      <c r="L310" s="58"/>
    </row>
    <row r="311" spans="2:12" x14ac:dyDescent="0.25">
      <c r="B311" s="262"/>
      <c r="C311" s="40"/>
      <c r="D311" s="100"/>
      <c r="E311" s="42">
        <f t="shared" si="6"/>
        <v>0</v>
      </c>
      <c r="F311" s="137"/>
      <c r="L311" s="58"/>
    </row>
    <row r="312" spans="2:12" x14ac:dyDescent="0.25">
      <c r="B312" s="262"/>
      <c r="C312" s="40"/>
      <c r="D312" s="99"/>
      <c r="E312" s="42">
        <f t="shared" si="6"/>
        <v>0</v>
      </c>
      <c r="F312" s="137"/>
      <c r="L312" s="58"/>
    </row>
    <row r="313" spans="2:12" x14ac:dyDescent="0.25">
      <c r="B313" s="262"/>
      <c r="C313" s="40"/>
      <c r="D313" s="100"/>
      <c r="E313" s="42">
        <f t="shared" si="6"/>
        <v>0</v>
      </c>
      <c r="F313" s="137"/>
      <c r="L313" s="58"/>
    </row>
    <row r="314" spans="2:12" x14ac:dyDescent="0.25">
      <c r="B314" s="262"/>
      <c r="C314" s="40"/>
      <c r="D314" s="99"/>
      <c r="E314" s="42">
        <f t="shared" si="6"/>
        <v>0</v>
      </c>
      <c r="F314" s="137"/>
      <c r="L314" s="58"/>
    </row>
    <row r="315" spans="2:12" x14ac:dyDescent="0.25">
      <c r="B315" s="262"/>
      <c r="C315" s="40"/>
      <c r="D315" s="99"/>
      <c r="E315" s="42">
        <f t="shared" si="6"/>
        <v>0</v>
      </c>
      <c r="F315" s="137"/>
      <c r="L315" s="58"/>
    </row>
    <row r="316" spans="2:12" x14ac:dyDescent="0.25">
      <c r="B316" s="262"/>
      <c r="C316" s="40"/>
      <c r="D316" s="99"/>
      <c r="E316" s="42">
        <f t="shared" si="6"/>
        <v>0</v>
      </c>
      <c r="F316" s="137"/>
      <c r="L316" s="58"/>
    </row>
    <row r="317" spans="2:12" x14ac:dyDescent="0.25">
      <c r="B317" s="262"/>
      <c r="C317" s="40"/>
      <c r="D317" s="100"/>
      <c r="E317" s="42">
        <f t="shared" si="6"/>
        <v>0</v>
      </c>
      <c r="F317" s="137"/>
      <c r="L317" s="58"/>
    </row>
    <row r="318" spans="2:12" x14ac:dyDescent="0.25">
      <c r="B318" s="262"/>
      <c r="C318" s="40"/>
      <c r="D318" s="99"/>
      <c r="E318" s="42">
        <f t="shared" si="6"/>
        <v>0</v>
      </c>
      <c r="F318" s="137"/>
      <c r="L318" s="58"/>
    </row>
    <row r="319" spans="2:12" x14ac:dyDescent="0.25">
      <c r="B319" s="262"/>
      <c r="C319" s="40"/>
      <c r="D319" s="100"/>
      <c r="E319" s="42">
        <f t="shared" si="6"/>
        <v>0</v>
      </c>
      <c r="F319" s="137"/>
      <c r="L319" s="58"/>
    </row>
    <row r="320" spans="2:12" x14ac:dyDescent="0.25">
      <c r="B320" s="262"/>
      <c r="C320" s="40"/>
      <c r="D320" s="99"/>
      <c r="E320" s="42">
        <f t="shared" si="6"/>
        <v>0</v>
      </c>
      <c r="F320" s="137"/>
      <c r="L320" s="58"/>
    </row>
    <row r="321" spans="2:12" x14ac:dyDescent="0.25">
      <c r="B321" s="262"/>
      <c r="C321" s="40"/>
      <c r="D321" s="100"/>
      <c r="E321" s="42">
        <f t="shared" si="6"/>
        <v>0</v>
      </c>
      <c r="F321" s="137"/>
      <c r="L321" s="58"/>
    </row>
    <row r="322" spans="2:12" x14ac:dyDescent="0.25">
      <c r="B322" s="262"/>
      <c r="C322" s="40"/>
      <c r="D322" s="99"/>
      <c r="E322" s="42">
        <f t="shared" si="6"/>
        <v>0</v>
      </c>
      <c r="F322" s="137"/>
      <c r="L322" s="58"/>
    </row>
    <row r="323" spans="2:12" x14ac:dyDescent="0.25">
      <c r="B323" s="262"/>
      <c r="C323" s="40"/>
      <c r="D323" s="100"/>
      <c r="E323" s="42">
        <f t="shared" si="6"/>
        <v>0</v>
      </c>
      <c r="F323" s="137"/>
      <c r="L323" s="58"/>
    </row>
    <row r="324" spans="2:12" x14ac:dyDescent="0.25">
      <c r="B324" s="262"/>
      <c r="C324" s="40"/>
      <c r="D324" s="99"/>
      <c r="E324" s="42">
        <f t="shared" si="6"/>
        <v>0</v>
      </c>
      <c r="F324" s="137"/>
      <c r="L324" s="58"/>
    </row>
    <row r="325" spans="2:12" x14ac:dyDescent="0.25">
      <c r="B325" s="262"/>
      <c r="C325" s="40"/>
      <c r="D325" s="100"/>
      <c r="E325" s="42">
        <f t="shared" si="6"/>
        <v>0</v>
      </c>
      <c r="F325" s="137"/>
      <c r="L325" s="58"/>
    </row>
    <row r="326" spans="2:12" x14ac:dyDescent="0.25">
      <c r="B326" s="262"/>
      <c r="C326" s="40"/>
      <c r="D326" s="100"/>
      <c r="E326" s="42">
        <f t="shared" si="6"/>
        <v>0</v>
      </c>
      <c r="F326" s="137"/>
      <c r="L326" s="58"/>
    </row>
    <row r="327" spans="2:12" x14ac:dyDescent="0.25">
      <c r="B327" s="262"/>
      <c r="C327" s="40"/>
      <c r="D327" s="100"/>
      <c r="E327" s="42">
        <f t="shared" si="6"/>
        <v>0</v>
      </c>
      <c r="F327" s="137"/>
      <c r="L327" s="58"/>
    </row>
    <row r="328" spans="2:12" x14ac:dyDescent="0.25">
      <c r="B328" s="262"/>
      <c r="C328" s="40"/>
      <c r="D328" s="100"/>
      <c r="E328" s="42">
        <f t="shared" si="6"/>
        <v>0</v>
      </c>
      <c r="F328" s="137"/>
      <c r="L328" s="58"/>
    </row>
    <row r="329" spans="2:12" x14ac:dyDescent="0.25">
      <c r="B329" s="262"/>
      <c r="C329" s="40"/>
      <c r="D329" s="100"/>
      <c r="E329" s="42">
        <f t="shared" si="6"/>
        <v>0</v>
      </c>
      <c r="F329" s="137"/>
      <c r="L329" s="58"/>
    </row>
    <row r="330" spans="2:12" x14ac:dyDescent="0.25">
      <c r="B330" s="262"/>
      <c r="C330" s="40"/>
      <c r="D330" s="99"/>
      <c r="E330" s="42">
        <f t="shared" si="6"/>
        <v>0</v>
      </c>
      <c r="F330" s="137"/>
      <c r="L330" s="58"/>
    </row>
    <row r="331" spans="2:12" x14ac:dyDescent="0.25">
      <c r="B331" s="262"/>
      <c r="C331" s="40"/>
      <c r="D331" s="100"/>
      <c r="E331" s="42">
        <f t="shared" si="6"/>
        <v>0</v>
      </c>
      <c r="F331" s="137"/>
      <c r="L331" s="58"/>
    </row>
    <row r="332" spans="2:12" x14ac:dyDescent="0.25">
      <c r="B332" s="262"/>
      <c r="C332" s="40"/>
      <c r="D332" s="100"/>
      <c r="E332" s="42">
        <f t="shared" si="6"/>
        <v>0</v>
      </c>
      <c r="F332" s="137"/>
      <c r="L332" s="58"/>
    </row>
    <row r="333" spans="2:12" x14ac:dyDescent="0.25">
      <c r="B333" s="262"/>
      <c r="C333" s="40"/>
      <c r="D333" s="100"/>
      <c r="E333" s="42">
        <f t="shared" si="6"/>
        <v>0</v>
      </c>
      <c r="F333" s="137"/>
      <c r="L333" s="58"/>
    </row>
    <row r="334" spans="2:12" x14ac:dyDescent="0.25">
      <c r="B334" s="262"/>
      <c r="C334" s="40"/>
      <c r="D334" s="99"/>
      <c r="E334" s="42">
        <f t="shared" si="6"/>
        <v>0</v>
      </c>
      <c r="F334" s="137"/>
      <c r="L334" s="58"/>
    </row>
    <row r="335" spans="2:12" x14ac:dyDescent="0.25">
      <c r="B335" s="262"/>
      <c r="C335" s="40"/>
      <c r="D335" s="100"/>
      <c r="E335" s="42">
        <f t="shared" si="6"/>
        <v>0</v>
      </c>
      <c r="F335" s="137"/>
      <c r="L335" s="58"/>
    </row>
    <row r="336" spans="2:12" x14ac:dyDescent="0.25">
      <c r="B336" s="262"/>
      <c r="C336" s="40"/>
      <c r="D336" s="99"/>
      <c r="E336" s="42">
        <f t="shared" si="6"/>
        <v>0</v>
      </c>
      <c r="F336" s="137"/>
      <c r="L336" s="58"/>
    </row>
    <row r="337" spans="1:13" x14ac:dyDescent="0.25">
      <c r="B337" s="262"/>
      <c r="C337" s="40"/>
      <c r="D337" s="99"/>
      <c r="E337" s="42">
        <f t="shared" si="6"/>
        <v>0</v>
      </c>
      <c r="F337" s="137"/>
      <c r="L337" s="58"/>
    </row>
    <row r="338" spans="1:13" x14ac:dyDescent="0.25">
      <c r="B338" s="262"/>
      <c r="C338" s="40"/>
      <c r="D338" s="99"/>
      <c r="E338" s="42">
        <f t="shared" si="6"/>
        <v>0</v>
      </c>
      <c r="F338" s="137"/>
      <c r="L338" s="58"/>
    </row>
    <row r="339" spans="1:13" x14ac:dyDescent="0.25">
      <c r="B339" s="262"/>
      <c r="C339" s="40"/>
      <c r="D339" s="99"/>
      <c r="E339" s="42">
        <f t="shared" si="6"/>
        <v>0</v>
      </c>
      <c r="F339" s="137"/>
      <c r="L339" s="58"/>
    </row>
    <row r="340" spans="1:13" ht="15.75" thickBot="1" x14ac:dyDescent="0.3">
      <c r="B340" s="263"/>
      <c r="C340" s="259" t="s">
        <v>50</v>
      </c>
      <c r="D340" s="260"/>
      <c r="E340" s="175" t="e">
        <f>SUMPRODUCT(F295:F339/F340,E295:E339)</f>
        <v>#DIV/0!</v>
      </c>
      <c r="F340" s="176">
        <f>SUM(F295:F339)</f>
        <v>0</v>
      </c>
      <c r="J340" s="58"/>
    </row>
    <row r="341" spans="1:13" x14ac:dyDescent="0.25">
      <c r="B341" s="62"/>
      <c r="J341" s="58"/>
    </row>
    <row r="342" spans="1:13" ht="14.45" customHeight="1" x14ac:dyDescent="0.25">
      <c r="A342" s="278" t="s">
        <v>250</v>
      </c>
      <c r="B342" s="279"/>
      <c r="C342" s="279"/>
      <c r="D342" s="279"/>
      <c r="E342" s="279"/>
      <c r="F342" s="279"/>
      <c r="G342" s="279"/>
      <c r="H342" s="97"/>
      <c r="I342" s="97"/>
      <c r="J342" s="97"/>
      <c r="K342" s="97"/>
      <c r="L342" s="97"/>
      <c r="M342" s="97"/>
    </row>
    <row r="343" spans="1:13" ht="14.45" customHeight="1" x14ac:dyDescent="0.25">
      <c r="A343" s="97"/>
      <c r="B343" s="28" t="s">
        <v>380</v>
      </c>
      <c r="C343" s="203">
        <f>VLOOKUP(B343,'Cover Sheet'!$A$29:$B$33,2,FALSE)</f>
        <v>0</v>
      </c>
      <c r="D343" s="111"/>
      <c r="E343" s="111"/>
      <c r="F343" s="97"/>
      <c r="G343" s="97"/>
      <c r="H343" s="97"/>
      <c r="I343" s="97"/>
      <c r="J343" s="97"/>
      <c r="K343" s="97"/>
      <c r="L343" s="97"/>
      <c r="M343" s="97"/>
    </row>
    <row r="344" spans="1:13" ht="14.45" customHeight="1" x14ac:dyDescent="0.25">
      <c r="A344" s="97"/>
      <c r="B344" s="28" t="s">
        <v>266</v>
      </c>
      <c r="C344" s="65">
        <f>VLOOKUP(B344,'Cover Sheet'!$A$29:$B$33,2,FALSE)</f>
        <v>0</v>
      </c>
      <c r="D344" s="111"/>
      <c r="E344" s="111"/>
      <c r="F344" s="97"/>
      <c r="G344" s="97"/>
      <c r="H344" s="97"/>
      <c r="I344" s="97"/>
      <c r="J344" s="97"/>
      <c r="K344" s="97"/>
      <c r="L344" s="97"/>
      <c r="M344" s="97"/>
    </row>
    <row r="345" spans="1:13" ht="14.45" customHeight="1" x14ac:dyDescent="0.25">
      <c r="A345" s="97"/>
      <c r="B345" s="28" t="s">
        <v>377</v>
      </c>
      <c r="C345" s="65">
        <f>VLOOKUP(B345,'Cover Sheet'!$A$29:$B$33,2,FALSE)</f>
        <v>0</v>
      </c>
      <c r="D345" s="111"/>
      <c r="E345" s="111"/>
      <c r="F345" s="97"/>
      <c r="G345" s="97"/>
      <c r="H345" s="97"/>
      <c r="I345" s="97"/>
      <c r="J345" s="97"/>
      <c r="K345" s="97"/>
      <c r="L345" s="97"/>
      <c r="M345" s="97"/>
    </row>
    <row r="347" spans="1:13" x14ac:dyDescent="0.25">
      <c r="B347" s="2"/>
      <c r="C347" s="98" t="s">
        <v>184</v>
      </c>
      <c r="D347" s="163" t="s">
        <v>5</v>
      </c>
      <c r="E347" s="164" t="s">
        <v>6</v>
      </c>
      <c r="F347" s="164" t="s">
        <v>7</v>
      </c>
      <c r="G347" s="256" t="s">
        <v>36</v>
      </c>
    </row>
    <row r="348" spans="1:13" x14ac:dyDescent="0.25">
      <c r="B348" s="39" t="s">
        <v>43</v>
      </c>
      <c r="C348" s="39"/>
      <c r="D348" s="242" t="s">
        <v>427</v>
      </c>
      <c r="E348" s="164" t="s">
        <v>428</v>
      </c>
      <c r="F348" s="164" t="s">
        <v>38</v>
      </c>
      <c r="G348" s="256"/>
    </row>
    <row r="349" spans="1:13" x14ac:dyDescent="0.25">
      <c r="A349" s="124">
        <v>301</v>
      </c>
      <c r="B349" s="2" t="s">
        <v>44</v>
      </c>
      <c r="C349" s="257" t="s">
        <v>270</v>
      </c>
      <c r="D349" s="165">
        <f>$F$410</f>
        <v>0</v>
      </c>
      <c r="E349" s="165">
        <f>$F$456</f>
        <v>0</v>
      </c>
      <c r="F349" s="165">
        <f>$F$502</f>
        <v>0</v>
      </c>
      <c r="G349" s="160"/>
    </row>
    <row r="350" spans="1:13" x14ac:dyDescent="0.25">
      <c r="A350" s="124">
        <v>302</v>
      </c>
      <c r="B350" s="2" t="s">
        <v>48</v>
      </c>
      <c r="C350" s="258"/>
      <c r="D350" s="166" t="str">
        <f>IFERROR($E$410, "")</f>
        <v/>
      </c>
      <c r="E350" s="166" t="str">
        <f>IFERROR($E$456, "")</f>
        <v/>
      </c>
      <c r="F350" s="166" t="str">
        <f>IFERROR($E$502, "")</f>
        <v/>
      </c>
      <c r="G350" s="160"/>
    </row>
    <row r="351" spans="1:13" x14ac:dyDescent="0.25">
      <c r="A351" s="124">
        <v>303</v>
      </c>
      <c r="B351" s="2" t="s">
        <v>51</v>
      </c>
      <c r="D351" s="167">
        <f>$F$13</f>
        <v>1</v>
      </c>
      <c r="E351" s="168">
        <f>$F$14</f>
        <v>0.91</v>
      </c>
      <c r="F351" s="168">
        <f>$F$15</f>
        <v>0.67</v>
      </c>
      <c r="G351" s="160"/>
    </row>
    <row r="352" spans="1:13" x14ac:dyDescent="0.25">
      <c r="A352" s="124">
        <v>304</v>
      </c>
      <c r="B352" s="2" t="s">
        <v>52</v>
      </c>
      <c r="D352" s="165" t="str">
        <f>IFERROR((D349*D350)*D351,"")</f>
        <v/>
      </c>
      <c r="E352" s="165" t="str">
        <f>IFERROR((E349*E350)*E351,"")</f>
        <v/>
      </c>
      <c r="F352" s="165" t="str">
        <f>IFERROR((F349*F350)*F351,"")</f>
        <v/>
      </c>
      <c r="G352" s="160"/>
    </row>
    <row r="353" spans="1:14" x14ac:dyDescent="0.25">
      <c r="A353" s="124">
        <v>305</v>
      </c>
      <c r="B353" s="2" t="s">
        <v>45</v>
      </c>
      <c r="D353" s="162">
        <v>0.01</v>
      </c>
      <c r="E353" s="169">
        <v>8.0000000000000002E-3</v>
      </c>
      <c r="F353" s="169">
        <v>6.4999999999999997E-3</v>
      </c>
      <c r="G353" s="160"/>
    </row>
    <row r="354" spans="1:14" x14ac:dyDescent="0.25">
      <c r="A354" s="124">
        <v>306</v>
      </c>
      <c r="B354" s="2" t="s">
        <v>46</v>
      </c>
      <c r="D354" s="165" t="str">
        <f>IFERROR(D352*D353,"")</f>
        <v/>
      </c>
      <c r="E354" s="165" t="str">
        <f>IFERROR(E352*E353,"")</f>
        <v/>
      </c>
      <c r="F354" s="165" t="str">
        <f>IFERROR(F352*F353,"")</f>
        <v/>
      </c>
      <c r="G354" s="160"/>
    </row>
    <row r="355" spans="1:14" x14ac:dyDescent="0.25">
      <c r="A355" s="124">
        <v>307</v>
      </c>
      <c r="B355" s="2" t="s">
        <v>47</v>
      </c>
      <c r="D355" s="162">
        <f>$G$13</f>
        <v>1</v>
      </c>
      <c r="E355" s="162">
        <f>$G$14</f>
        <v>1</v>
      </c>
      <c r="F355" s="162">
        <f>$G$15</f>
        <v>1</v>
      </c>
      <c r="G355" s="160"/>
    </row>
    <row r="356" spans="1:14" ht="30" x14ac:dyDescent="0.25">
      <c r="A356" s="124">
        <v>308</v>
      </c>
      <c r="B356" s="39" t="s">
        <v>419</v>
      </c>
      <c r="C356" s="39"/>
      <c r="D356" s="170" t="str">
        <f>IFERROR(D354*D355,"")</f>
        <v/>
      </c>
      <c r="E356" s="170" t="str">
        <f>IFERROR(E354*E355,"")</f>
        <v/>
      </c>
      <c r="F356" s="170" t="str">
        <f>IFERROR(F354*F355,"")</f>
        <v/>
      </c>
      <c r="G356" s="170">
        <f>SUM(D356:F356)</f>
        <v>0</v>
      </c>
      <c r="H356" s="53"/>
      <c r="I356" s="53"/>
      <c r="J356" s="53"/>
      <c r="K356" s="53"/>
      <c r="L356" s="53"/>
      <c r="M356" s="53"/>
      <c r="N356" s="53"/>
    </row>
    <row r="357" spans="1:14" x14ac:dyDescent="0.25">
      <c r="A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</row>
    <row r="358" spans="1:14" x14ac:dyDescent="0.25">
      <c r="A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</row>
    <row r="359" spans="1:14" x14ac:dyDescent="0.25">
      <c r="A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</row>
    <row r="360" spans="1:14" ht="14.45" customHeight="1" x14ac:dyDescent="0.25">
      <c r="A360" s="255" t="s">
        <v>370</v>
      </c>
      <c r="B360" s="255"/>
      <c r="C360" s="255"/>
      <c r="D360" s="255"/>
      <c r="E360" s="255"/>
      <c r="F360" s="255"/>
      <c r="G360" s="255"/>
      <c r="H360" s="255"/>
      <c r="I360" s="255"/>
      <c r="J360" s="255"/>
      <c r="K360" s="255"/>
      <c r="L360" s="255"/>
      <c r="M360" s="255"/>
    </row>
    <row r="362" spans="1:14" ht="15.75" thickBot="1" x14ac:dyDescent="0.3">
      <c r="B362" s="1" t="s">
        <v>270</v>
      </c>
    </row>
    <row r="363" spans="1:14" x14ac:dyDescent="0.25">
      <c r="B363" s="265" t="s">
        <v>271</v>
      </c>
      <c r="C363" s="266"/>
      <c r="D363" s="266"/>
      <c r="E363" s="266"/>
      <c r="F363" s="267"/>
      <c r="G363" s="56"/>
      <c r="H363" s="56"/>
      <c r="J363" s="264"/>
      <c r="K363" s="264"/>
      <c r="L363" s="264"/>
      <c r="M363" s="56"/>
      <c r="N363" s="56"/>
    </row>
    <row r="364" spans="1:14" ht="30.75" thickBot="1" x14ac:dyDescent="0.3">
      <c r="B364" s="171" t="s">
        <v>190</v>
      </c>
      <c r="C364" s="172" t="s">
        <v>185</v>
      </c>
      <c r="D364" s="173" t="s">
        <v>186</v>
      </c>
      <c r="E364" s="173" t="s">
        <v>188</v>
      </c>
      <c r="F364" s="174" t="s">
        <v>187</v>
      </c>
      <c r="G364" s="57"/>
      <c r="H364" s="57"/>
      <c r="J364" s="57"/>
      <c r="K364" s="57"/>
      <c r="L364" s="57"/>
      <c r="M364" s="57"/>
      <c r="N364" s="57"/>
    </row>
    <row r="365" spans="1:14" x14ac:dyDescent="0.25">
      <c r="B365" s="261" t="s">
        <v>5</v>
      </c>
      <c r="C365" s="131"/>
      <c r="D365" s="132"/>
      <c r="E365" s="133">
        <f>(D365-$C$6)/365</f>
        <v>0</v>
      </c>
      <c r="F365" s="134"/>
      <c r="H365" s="59"/>
      <c r="J365" s="58"/>
      <c r="K365" s="45"/>
      <c r="N365" s="60"/>
    </row>
    <row r="366" spans="1:14" x14ac:dyDescent="0.25">
      <c r="B366" s="268"/>
      <c r="C366" s="40"/>
      <c r="D366" s="99"/>
      <c r="E366" s="42">
        <f t="shared" ref="E366:E409" si="7">(D366-$C$6)/365</f>
        <v>0</v>
      </c>
      <c r="F366" s="135"/>
      <c r="H366" s="59"/>
      <c r="J366" s="58"/>
      <c r="K366" s="45"/>
      <c r="N366" s="60"/>
    </row>
    <row r="367" spans="1:14" x14ac:dyDescent="0.25">
      <c r="B367" s="268"/>
      <c r="C367" s="40"/>
      <c r="D367" s="99"/>
      <c r="E367" s="42">
        <f t="shared" si="7"/>
        <v>0</v>
      </c>
      <c r="F367" s="135"/>
      <c r="H367" s="59"/>
      <c r="J367" s="58"/>
      <c r="K367" s="45"/>
      <c r="N367" s="60"/>
    </row>
    <row r="368" spans="1:14" x14ac:dyDescent="0.25">
      <c r="B368" s="268"/>
      <c r="C368" s="40"/>
      <c r="D368" s="99"/>
      <c r="E368" s="42">
        <f t="shared" si="7"/>
        <v>0</v>
      </c>
      <c r="F368" s="135"/>
      <c r="H368" s="59"/>
      <c r="J368" s="58"/>
      <c r="K368" s="45"/>
      <c r="N368" s="60"/>
    </row>
    <row r="369" spans="2:14" x14ac:dyDescent="0.25">
      <c r="B369" s="268"/>
      <c r="C369" s="40"/>
      <c r="D369" s="99"/>
      <c r="E369" s="42">
        <f t="shared" si="7"/>
        <v>0</v>
      </c>
      <c r="F369" s="135"/>
      <c r="H369" s="59"/>
      <c r="J369" s="58"/>
      <c r="K369" s="45"/>
      <c r="N369" s="60"/>
    </row>
    <row r="370" spans="2:14" x14ac:dyDescent="0.25">
      <c r="B370" s="268"/>
      <c r="C370" s="40"/>
      <c r="D370" s="99"/>
      <c r="E370" s="42">
        <f t="shared" si="7"/>
        <v>0</v>
      </c>
      <c r="F370" s="135"/>
      <c r="H370" s="59"/>
      <c r="J370" s="58"/>
      <c r="K370" s="45"/>
      <c r="N370" s="60"/>
    </row>
    <row r="371" spans="2:14" x14ac:dyDescent="0.25">
      <c r="B371" s="268"/>
      <c r="C371" s="40"/>
      <c r="D371" s="99"/>
      <c r="E371" s="42">
        <f t="shared" si="7"/>
        <v>0</v>
      </c>
      <c r="F371" s="135"/>
      <c r="H371" s="59"/>
      <c r="J371" s="58"/>
      <c r="K371" s="45"/>
      <c r="N371" s="60"/>
    </row>
    <row r="372" spans="2:14" x14ac:dyDescent="0.25">
      <c r="B372" s="268"/>
      <c r="C372" s="40"/>
      <c r="D372" s="99"/>
      <c r="E372" s="42">
        <f t="shared" si="7"/>
        <v>0</v>
      </c>
      <c r="F372" s="135"/>
      <c r="H372" s="59"/>
      <c r="J372" s="58"/>
      <c r="K372" s="45"/>
      <c r="N372" s="60"/>
    </row>
    <row r="373" spans="2:14" x14ac:dyDescent="0.25">
      <c r="B373" s="268"/>
      <c r="C373" s="40"/>
      <c r="D373" s="99"/>
      <c r="E373" s="42">
        <f t="shared" si="7"/>
        <v>0</v>
      </c>
      <c r="F373" s="135"/>
      <c r="H373" s="59"/>
      <c r="J373" s="58"/>
      <c r="K373" s="45"/>
      <c r="N373" s="60"/>
    </row>
    <row r="374" spans="2:14" x14ac:dyDescent="0.25">
      <c r="B374" s="268"/>
      <c r="C374" s="40"/>
      <c r="D374" s="99"/>
      <c r="E374" s="42">
        <f t="shared" si="7"/>
        <v>0</v>
      </c>
      <c r="F374" s="135"/>
      <c r="H374" s="59"/>
      <c r="J374" s="58"/>
      <c r="K374" s="45"/>
      <c r="N374" s="60"/>
    </row>
    <row r="375" spans="2:14" x14ac:dyDescent="0.25">
      <c r="B375" s="268"/>
      <c r="C375" s="40"/>
      <c r="D375" s="99"/>
      <c r="E375" s="42">
        <f t="shared" si="7"/>
        <v>0</v>
      </c>
      <c r="F375" s="135"/>
      <c r="H375" s="59"/>
      <c r="J375" s="58"/>
      <c r="K375" s="45"/>
      <c r="N375" s="60"/>
    </row>
    <row r="376" spans="2:14" x14ac:dyDescent="0.25">
      <c r="B376" s="268"/>
      <c r="C376" s="40"/>
      <c r="D376" s="99"/>
      <c r="E376" s="42">
        <f t="shared" si="7"/>
        <v>0</v>
      </c>
      <c r="F376" s="135"/>
      <c r="H376" s="59"/>
      <c r="J376" s="58"/>
      <c r="K376" s="45"/>
      <c r="N376" s="60"/>
    </row>
    <row r="377" spans="2:14" x14ac:dyDescent="0.25">
      <c r="B377" s="268"/>
      <c r="C377" s="40"/>
      <c r="D377" s="99"/>
      <c r="E377" s="42">
        <f t="shared" si="7"/>
        <v>0</v>
      </c>
      <c r="F377" s="135"/>
      <c r="H377" s="59"/>
      <c r="J377" s="58"/>
      <c r="K377" s="45"/>
      <c r="N377" s="60"/>
    </row>
    <row r="378" spans="2:14" x14ac:dyDescent="0.25">
      <c r="B378" s="268"/>
      <c r="C378" s="40"/>
      <c r="D378" s="99"/>
      <c r="E378" s="42">
        <f t="shared" si="7"/>
        <v>0</v>
      </c>
      <c r="F378" s="135"/>
      <c r="H378" s="59"/>
      <c r="J378" s="58"/>
      <c r="K378" s="45"/>
      <c r="N378" s="60"/>
    </row>
    <row r="379" spans="2:14" x14ac:dyDescent="0.25">
      <c r="B379" s="268"/>
      <c r="C379" s="40"/>
      <c r="D379" s="99"/>
      <c r="E379" s="42">
        <f t="shared" si="7"/>
        <v>0</v>
      </c>
      <c r="F379" s="135"/>
      <c r="H379" s="59"/>
      <c r="J379" s="58"/>
      <c r="K379" s="45"/>
      <c r="N379" s="60"/>
    </row>
    <row r="380" spans="2:14" x14ac:dyDescent="0.25">
      <c r="B380" s="268"/>
      <c r="C380" s="40"/>
      <c r="D380" s="99"/>
      <c r="E380" s="42">
        <f t="shared" si="7"/>
        <v>0</v>
      </c>
      <c r="F380" s="135"/>
      <c r="H380" s="59"/>
      <c r="J380" s="58"/>
      <c r="K380" s="45"/>
      <c r="N380" s="60"/>
    </row>
    <row r="381" spans="2:14" x14ac:dyDescent="0.25">
      <c r="B381" s="268"/>
      <c r="C381" s="40"/>
      <c r="D381" s="99"/>
      <c r="E381" s="42">
        <f t="shared" si="7"/>
        <v>0</v>
      </c>
      <c r="F381" s="135"/>
      <c r="H381" s="59"/>
      <c r="J381" s="58"/>
      <c r="K381" s="45"/>
      <c r="N381" s="60"/>
    </row>
    <row r="382" spans="2:14" x14ac:dyDescent="0.25">
      <c r="B382" s="268"/>
      <c r="C382" s="40"/>
      <c r="D382" s="99"/>
      <c r="E382" s="42">
        <f t="shared" si="7"/>
        <v>0</v>
      </c>
      <c r="F382" s="135"/>
      <c r="H382" s="59"/>
      <c r="J382" s="58"/>
      <c r="K382" s="45"/>
      <c r="N382" s="60"/>
    </row>
    <row r="383" spans="2:14" x14ac:dyDescent="0.25">
      <c r="B383" s="268"/>
      <c r="C383" s="40"/>
      <c r="D383" s="99"/>
      <c r="E383" s="42">
        <f t="shared" si="7"/>
        <v>0</v>
      </c>
      <c r="F383" s="135"/>
      <c r="H383" s="59"/>
      <c r="J383" s="58"/>
      <c r="K383" s="45"/>
      <c r="N383" s="60"/>
    </row>
    <row r="384" spans="2:14" x14ac:dyDescent="0.25">
      <c r="B384" s="268"/>
      <c r="C384" s="40"/>
      <c r="D384" s="99"/>
      <c r="E384" s="42">
        <f t="shared" si="7"/>
        <v>0</v>
      </c>
      <c r="F384" s="135"/>
      <c r="H384" s="59"/>
      <c r="J384" s="58"/>
      <c r="K384" s="45"/>
      <c r="N384" s="60"/>
    </row>
    <row r="385" spans="2:14" x14ac:dyDescent="0.25">
      <c r="B385" s="268"/>
      <c r="C385" s="40"/>
      <c r="D385" s="99"/>
      <c r="E385" s="42">
        <f t="shared" si="7"/>
        <v>0</v>
      </c>
      <c r="F385" s="135"/>
      <c r="H385" s="59"/>
      <c r="J385" s="58"/>
      <c r="K385" s="45"/>
      <c r="N385" s="60"/>
    </row>
    <row r="386" spans="2:14" x14ac:dyDescent="0.25">
      <c r="B386" s="268"/>
      <c r="C386" s="40"/>
      <c r="D386" s="99"/>
      <c r="E386" s="42">
        <f t="shared" si="7"/>
        <v>0</v>
      </c>
      <c r="F386" s="135"/>
      <c r="H386" s="59"/>
      <c r="J386" s="58"/>
      <c r="K386" s="45"/>
      <c r="N386" s="60"/>
    </row>
    <row r="387" spans="2:14" x14ac:dyDescent="0.25">
      <c r="B387" s="268"/>
      <c r="C387" s="40"/>
      <c r="D387" s="99"/>
      <c r="E387" s="42">
        <f t="shared" si="7"/>
        <v>0</v>
      </c>
      <c r="F387" s="135"/>
      <c r="H387" s="59"/>
      <c r="J387" s="58"/>
      <c r="K387" s="45"/>
      <c r="N387" s="60"/>
    </row>
    <row r="388" spans="2:14" x14ac:dyDescent="0.25">
      <c r="B388" s="268"/>
      <c r="C388" s="40"/>
      <c r="D388" s="99"/>
      <c r="E388" s="42">
        <f t="shared" si="7"/>
        <v>0</v>
      </c>
      <c r="F388" s="135"/>
      <c r="H388" s="59"/>
      <c r="J388" s="58"/>
      <c r="K388" s="45"/>
      <c r="N388" s="60"/>
    </row>
    <row r="389" spans="2:14" x14ac:dyDescent="0.25">
      <c r="B389" s="268"/>
      <c r="C389" s="40"/>
      <c r="D389" s="99"/>
      <c r="E389" s="42">
        <f t="shared" si="7"/>
        <v>0</v>
      </c>
      <c r="F389" s="135"/>
      <c r="H389" s="59"/>
      <c r="J389" s="58"/>
      <c r="K389" s="45"/>
      <c r="N389" s="60"/>
    </row>
    <row r="390" spans="2:14" x14ac:dyDescent="0.25">
      <c r="B390" s="268"/>
      <c r="C390" s="40"/>
      <c r="D390" s="99"/>
      <c r="E390" s="42">
        <f t="shared" si="7"/>
        <v>0</v>
      </c>
      <c r="F390" s="135"/>
      <c r="H390" s="59"/>
      <c r="J390" s="58"/>
      <c r="K390" s="45"/>
      <c r="N390" s="60"/>
    </row>
    <row r="391" spans="2:14" x14ac:dyDescent="0.25">
      <c r="B391" s="268"/>
      <c r="C391" s="40"/>
      <c r="D391" s="99"/>
      <c r="E391" s="42">
        <f t="shared" si="7"/>
        <v>0</v>
      </c>
      <c r="F391" s="135"/>
      <c r="H391" s="59"/>
      <c r="J391" s="58"/>
      <c r="K391" s="45"/>
      <c r="N391" s="60"/>
    </row>
    <row r="392" spans="2:14" x14ac:dyDescent="0.25">
      <c r="B392" s="268"/>
      <c r="C392" s="40"/>
      <c r="D392" s="99"/>
      <c r="E392" s="42">
        <f t="shared" si="7"/>
        <v>0</v>
      </c>
      <c r="F392" s="135"/>
      <c r="H392" s="59"/>
      <c r="J392" s="58"/>
      <c r="K392" s="45"/>
      <c r="N392" s="60"/>
    </row>
    <row r="393" spans="2:14" x14ac:dyDescent="0.25">
      <c r="B393" s="268"/>
      <c r="C393" s="40"/>
      <c r="D393" s="99"/>
      <c r="E393" s="42">
        <f t="shared" si="7"/>
        <v>0</v>
      </c>
      <c r="F393" s="135"/>
      <c r="H393" s="59"/>
      <c r="J393" s="58"/>
      <c r="K393" s="45"/>
      <c r="N393" s="60"/>
    </row>
    <row r="394" spans="2:14" x14ac:dyDescent="0.25">
      <c r="B394" s="268"/>
      <c r="C394" s="40"/>
      <c r="D394" s="99"/>
      <c r="E394" s="42">
        <f t="shared" si="7"/>
        <v>0</v>
      </c>
      <c r="F394" s="135"/>
      <c r="H394" s="59"/>
      <c r="J394" s="58"/>
      <c r="K394" s="45"/>
      <c r="N394" s="60"/>
    </row>
    <row r="395" spans="2:14" x14ac:dyDescent="0.25">
      <c r="B395" s="268"/>
      <c r="C395" s="40"/>
      <c r="D395" s="99"/>
      <c r="E395" s="42">
        <f t="shared" si="7"/>
        <v>0</v>
      </c>
      <c r="F395" s="135"/>
      <c r="H395" s="59"/>
      <c r="J395" s="58"/>
      <c r="K395" s="45"/>
      <c r="N395" s="60"/>
    </row>
    <row r="396" spans="2:14" x14ac:dyDescent="0.25">
      <c r="B396" s="268"/>
      <c r="C396" s="40"/>
      <c r="D396" s="99"/>
      <c r="E396" s="42">
        <f t="shared" si="7"/>
        <v>0</v>
      </c>
      <c r="F396" s="135"/>
      <c r="H396" s="59"/>
      <c r="J396" s="58"/>
      <c r="K396" s="45"/>
      <c r="N396" s="60"/>
    </row>
    <row r="397" spans="2:14" x14ac:dyDescent="0.25">
      <c r="B397" s="268"/>
      <c r="C397" s="40"/>
      <c r="D397" s="99"/>
      <c r="E397" s="42">
        <f t="shared" si="7"/>
        <v>0</v>
      </c>
      <c r="F397" s="135"/>
      <c r="H397" s="59"/>
      <c r="J397" s="58"/>
      <c r="K397" s="45"/>
      <c r="N397" s="60"/>
    </row>
    <row r="398" spans="2:14" x14ac:dyDescent="0.25">
      <c r="B398" s="268"/>
      <c r="C398" s="40"/>
      <c r="D398" s="99"/>
      <c r="E398" s="42">
        <f t="shared" si="7"/>
        <v>0</v>
      </c>
      <c r="F398" s="135"/>
      <c r="H398" s="59"/>
      <c r="J398" s="58"/>
      <c r="K398" s="45"/>
      <c r="N398" s="60"/>
    </row>
    <row r="399" spans="2:14" x14ac:dyDescent="0.25">
      <c r="B399" s="268"/>
      <c r="C399" s="40"/>
      <c r="D399" s="99"/>
      <c r="E399" s="42">
        <f t="shared" si="7"/>
        <v>0</v>
      </c>
      <c r="F399" s="135"/>
      <c r="H399" s="59"/>
      <c r="J399" s="58"/>
      <c r="K399" s="45"/>
      <c r="N399" s="60"/>
    </row>
    <row r="400" spans="2:14" x14ac:dyDescent="0.25">
      <c r="B400" s="268"/>
      <c r="C400" s="40"/>
      <c r="D400" s="99"/>
      <c r="E400" s="42">
        <f t="shared" si="7"/>
        <v>0</v>
      </c>
      <c r="F400" s="135"/>
      <c r="H400" s="59"/>
      <c r="J400" s="58"/>
      <c r="K400" s="45"/>
      <c r="N400" s="60"/>
    </row>
    <row r="401" spans="2:14" x14ac:dyDescent="0.25">
      <c r="B401" s="262"/>
      <c r="C401" s="40"/>
      <c r="D401" s="99"/>
      <c r="E401" s="42">
        <f t="shared" si="7"/>
        <v>0</v>
      </c>
      <c r="F401" s="135"/>
      <c r="H401" s="59"/>
      <c r="I401" s="61"/>
      <c r="J401" s="58"/>
      <c r="K401" s="45"/>
      <c r="N401" s="60"/>
    </row>
    <row r="402" spans="2:14" x14ac:dyDescent="0.25">
      <c r="B402" s="262"/>
      <c r="C402" s="40"/>
      <c r="D402" s="99"/>
      <c r="E402" s="42">
        <f t="shared" si="7"/>
        <v>0</v>
      </c>
      <c r="F402" s="135"/>
      <c r="H402" s="59"/>
      <c r="I402" s="61"/>
      <c r="J402" s="58"/>
      <c r="K402" s="45"/>
      <c r="N402" s="60"/>
    </row>
    <row r="403" spans="2:14" x14ac:dyDescent="0.25">
      <c r="B403" s="262"/>
      <c r="C403" s="40"/>
      <c r="D403" s="99"/>
      <c r="E403" s="42">
        <f t="shared" si="7"/>
        <v>0</v>
      </c>
      <c r="F403" s="135"/>
      <c r="H403" s="59"/>
      <c r="I403" s="61"/>
      <c r="J403" s="58"/>
      <c r="K403" s="45"/>
      <c r="N403" s="60"/>
    </row>
    <row r="404" spans="2:14" x14ac:dyDescent="0.25">
      <c r="B404" s="262"/>
      <c r="C404" s="40"/>
      <c r="D404" s="99"/>
      <c r="E404" s="42">
        <f t="shared" si="7"/>
        <v>0</v>
      </c>
      <c r="F404" s="135"/>
      <c r="H404" s="59"/>
      <c r="I404" s="61"/>
      <c r="J404" s="58"/>
      <c r="K404" s="45"/>
      <c r="N404" s="60"/>
    </row>
    <row r="405" spans="2:14" x14ac:dyDescent="0.25">
      <c r="B405" s="262"/>
      <c r="C405" s="40"/>
      <c r="D405" s="100"/>
      <c r="E405" s="42">
        <f t="shared" si="7"/>
        <v>0</v>
      </c>
      <c r="F405" s="135"/>
      <c r="H405" s="59"/>
      <c r="I405" s="61"/>
      <c r="J405" s="58"/>
      <c r="K405" s="45"/>
      <c r="N405" s="60"/>
    </row>
    <row r="406" spans="2:14" x14ac:dyDescent="0.25">
      <c r="B406" s="262"/>
      <c r="C406" s="40"/>
      <c r="D406" s="100"/>
      <c r="E406" s="42">
        <f t="shared" si="7"/>
        <v>0</v>
      </c>
      <c r="F406" s="135"/>
      <c r="H406" s="59"/>
      <c r="I406" s="61"/>
      <c r="J406" s="58"/>
      <c r="K406" s="45"/>
      <c r="N406" s="60"/>
    </row>
    <row r="407" spans="2:14" x14ac:dyDescent="0.25">
      <c r="B407" s="262"/>
      <c r="C407" s="40"/>
      <c r="D407" s="99"/>
      <c r="E407" s="42">
        <f t="shared" si="7"/>
        <v>0</v>
      </c>
      <c r="F407" s="135"/>
      <c r="H407" s="59"/>
      <c r="I407" s="61"/>
      <c r="J407" s="58"/>
      <c r="K407" s="45"/>
      <c r="N407" s="60"/>
    </row>
    <row r="408" spans="2:14" x14ac:dyDescent="0.25">
      <c r="B408" s="262"/>
      <c r="C408" s="40"/>
      <c r="D408" s="100"/>
      <c r="E408" s="42">
        <f t="shared" si="7"/>
        <v>0</v>
      </c>
      <c r="F408" s="135"/>
      <c r="H408" s="59"/>
      <c r="I408" s="61"/>
      <c r="J408" s="58"/>
      <c r="K408" s="45"/>
      <c r="N408" s="60"/>
    </row>
    <row r="409" spans="2:14" x14ac:dyDescent="0.25">
      <c r="B409" s="262"/>
      <c r="C409" s="40"/>
      <c r="D409" s="100"/>
      <c r="E409" s="42">
        <f t="shared" si="7"/>
        <v>0</v>
      </c>
      <c r="F409" s="135"/>
      <c r="H409" s="59"/>
      <c r="I409" s="61"/>
      <c r="J409" s="58"/>
      <c r="K409" s="45"/>
      <c r="N409" s="60"/>
    </row>
    <row r="410" spans="2:14" ht="15.75" thickBot="1" x14ac:dyDescent="0.3">
      <c r="B410" s="263"/>
      <c r="C410" s="259" t="s">
        <v>50</v>
      </c>
      <c r="D410" s="260"/>
      <c r="E410" s="175" t="e">
        <f>SUMPRODUCT(F365:F409/F410,E365:E409)</f>
        <v>#DIV/0!</v>
      </c>
      <c r="F410" s="176">
        <f>SUM(F365:F409)</f>
        <v>0</v>
      </c>
      <c r="H410" s="59"/>
      <c r="I410" s="61"/>
      <c r="J410" s="58"/>
      <c r="K410" s="45"/>
      <c r="N410" s="60"/>
    </row>
    <row r="411" spans="2:14" x14ac:dyDescent="0.25">
      <c r="B411" s="261" t="s">
        <v>6</v>
      </c>
      <c r="C411" s="131"/>
      <c r="D411" s="132"/>
      <c r="E411" s="133">
        <f>(D411-$C$6)/365</f>
        <v>0</v>
      </c>
      <c r="F411" s="136"/>
      <c r="H411" s="59"/>
      <c r="I411" s="61"/>
      <c r="J411" s="58"/>
      <c r="K411" s="45"/>
      <c r="N411" s="60"/>
    </row>
    <row r="412" spans="2:14" x14ac:dyDescent="0.25">
      <c r="B412" s="262"/>
      <c r="C412" s="40"/>
      <c r="D412" s="99"/>
      <c r="E412" s="42">
        <f t="shared" ref="E412:E455" si="8">(D412-$C$6)/365</f>
        <v>0</v>
      </c>
      <c r="F412" s="137"/>
      <c r="H412" s="59"/>
      <c r="I412" s="61"/>
      <c r="J412" s="58"/>
      <c r="K412" s="45"/>
      <c r="N412" s="60"/>
    </row>
    <row r="413" spans="2:14" x14ac:dyDescent="0.25">
      <c r="B413" s="262"/>
      <c r="C413" s="40"/>
      <c r="D413" s="100"/>
      <c r="E413" s="42">
        <f t="shared" si="8"/>
        <v>0</v>
      </c>
      <c r="F413" s="137"/>
      <c r="H413" s="59"/>
      <c r="I413" s="61"/>
      <c r="J413" s="58"/>
      <c r="K413" s="45"/>
      <c r="N413" s="60"/>
    </row>
    <row r="414" spans="2:14" x14ac:dyDescent="0.25">
      <c r="B414" s="262"/>
      <c r="C414" s="40"/>
      <c r="D414" s="99"/>
      <c r="E414" s="42">
        <f t="shared" si="8"/>
        <v>0</v>
      </c>
      <c r="F414" s="137"/>
      <c r="H414" s="59"/>
      <c r="I414" s="61"/>
      <c r="J414" s="58"/>
      <c r="K414" s="45"/>
      <c r="N414" s="60"/>
    </row>
    <row r="415" spans="2:14" x14ac:dyDescent="0.25">
      <c r="B415" s="262"/>
      <c r="C415" s="40"/>
      <c r="D415" s="99"/>
      <c r="E415" s="42">
        <f t="shared" si="8"/>
        <v>0</v>
      </c>
      <c r="F415" s="137"/>
      <c r="H415" s="59"/>
      <c r="I415" s="61"/>
      <c r="J415" s="58"/>
      <c r="K415" s="45"/>
      <c r="N415" s="60"/>
    </row>
    <row r="416" spans="2:14" x14ac:dyDescent="0.25">
      <c r="B416" s="262"/>
      <c r="C416" s="40"/>
      <c r="D416" s="99"/>
      <c r="E416" s="42">
        <f t="shared" si="8"/>
        <v>0</v>
      </c>
      <c r="F416" s="137"/>
      <c r="H416" s="59"/>
      <c r="I416" s="61"/>
      <c r="J416" s="58"/>
      <c r="K416" s="45"/>
      <c r="N416" s="60"/>
    </row>
    <row r="417" spans="2:14" x14ac:dyDescent="0.25">
      <c r="B417" s="262"/>
      <c r="C417" s="40"/>
      <c r="D417" s="99"/>
      <c r="E417" s="42">
        <f t="shared" si="8"/>
        <v>0</v>
      </c>
      <c r="F417" s="137"/>
      <c r="H417" s="59"/>
      <c r="I417" s="61"/>
      <c r="J417" s="58"/>
      <c r="K417" s="45"/>
      <c r="N417" s="60"/>
    </row>
    <row r="418" spans="2:14" x14ac:dyDescent="0.25">
      <c r="B418" s="262"/>
      <c r="C418" s="40"/>
      <c r="D418" s="99"/>
      <c r="E418" s="42">
        <f t="shared" si="8"/>
        <v>0</v>
      </c>
      <c r="F418" s="137"/>
      <c r="H418" s="59"/>
      <c r="I418" s="61"/>
      <c r="J418" s="58"/>
      <c r="K418" s="45"/>
      <c r="N418" s="60"/>
    </row>
    <row r="419" spans="2:14" x14ac:dyDescent="0.25">
      <c r="B419" s="262"/>
      <c r="C419" s="40"/>
      <c r="D419" s="99"/>
      <c r="E419" s="42">
        <f t="shared" si="8"/>
        <v>0</v>
      </c>
      <c r="F419" s="137"/>
      <c r="H419" s="59"/>
      <c r="I419" s="61"/>
      <c r="J419" s="58"/>
      <c r="K419" s="45"/>
      <c r="N419" s="60"/>
    </row>
    <row r="420" spans="2:14" x14ac:dyDescent="0.25">
      <c r="B420" s="262"/>
      <c r="C420" s="40"/>
      <c r="D420" s="99"/>
      <c r="E420" s="42">
        <f t="shared" si="8"/>
        <v>0</v>
      </c>
      <c r="F420" s="137"/>
      <c r="H420" s="59"/>
      <c r="I420" s="61"/>
      <c r="J420" s="58"/>
      <c r="K420" s="45"/>
      <c r="N420" s="60"/>
    </row>
    <row r="421" spans="2:14" x14ac:dyDescent="0.25">
      <c r="B421" s="262"/>
      <c r="C421" s="40"/>
      <c r="D421" s="100"/>
      <c r="E421" s="42">
        <f t="shared" si="8"/>
        <v>0</v>
      </c>
      <c r="F421" s="137"/>
      <c r="H421" s="59"/>
      <c r="I421" s="61"/>
      <c r="J421" s="58"/>
      <c r="K421" s="45"/>
      <c r="N421" s="60"/>
    </row>
    <row r="422" spans="2:14" x14ac:dyDescent="0.25">
      <c r="B422" s="262"/>
      <c r="C422" s="40"/>
      <c r="D422" s="100"/>
      <c r="E422" s="42">
        <f t="shared" si="8"/>
        <v>0</v>
      </c>
      <c r="F422" s="137"/>
      <c r="H422" s="59"/>
      <c r="I422" s="61"/>
      <c r="J422" s="58"/>
      <c r="K422" s="45"/>
      <c r="N422" s="60"/>
    </row>
    <row r="423" spans="2:14" x14ac:dyDescent="0.25">
      <c r="B423" s="262"/>
      <c r="C423" s="40"/>
      <c r="D423" s="100"/>
      <c r="E423" s="42">
        <f t="shared" si="8"/>
        <v>0</v>
      </c>
      <c r="F423" s="137"/>
      <c r="H423" s="59"/>
      <c r="I423" s="61"/>
      <c r="J423" s="58"/>
      <c r="K423" s="45"/>
      <c r="N423" s="60"/>
    </row>
    <row r="424" spans="2:14" x14ac:dyDescent="0.25">
      <c r="B424" s="262"/>
      <c r="C424" s="40"/>
      <c r="D424" s="99"/>
      <c r="E424" s="42">
        <f t="shared" si="8"/>
        <v>0</v>
      </c>
      <c r="F424" s="137"/>
      <c r="H424" s="59"/>
      <c r="I424" s="61"/>
      <c r="J424" s="58"/>
      <c r="K424" s="45"/>
      <c r="N424" s="60"/>
    </row>
    <row r="425" spans="2:14" x14ac:dyDescent="0.25">
      <c r="B425" s="262"/>
      <c r="C425" s="40"/>
      <c r="D425" s="99"/>
      <c r="E425" s="42">
        <f t="shared" si="8"/>
        <v>0</v>
      </c>
      <c r="F425" s="137"/>
      <c r="H425" s="59"/>
      <c r="I425" s="61"/>
      <c r="J425" s="58"/>
      <c r="K425" s="45"/>
      <c r="N425" s="60"/>
    </row>
    <row r="426" spans="2:14" x14ac:dyDescent="0.25">
      <c r="B426" s="262"/>
      <c r="C426" s="40"/>
      <c r="D426" s="99"/>
      <c r="E426" s="42">
        <f t="shared" si="8"/>
        <v>0</v>
      </c>
      <c r="F426" s="137"/>
      <c r="H426" s="59"/>
      <c r="I426" s="61"/>
      <c r="J426" s="58"/>
      <c r="K426" s="45"/>
      <c r="N426" s="60"/>
    </row>
    <row r="427" spans="2:14" x14ac:dyDescent="0.25">
      <c r="B427" s="262"/>
      <c r="C427" s="40"/>
      <c r="D427" s="99"/>
      <c r="E427" s="42">
        <f t="shared" si="8"/>
        <v>0</v>
      </c>
      <c r="F427" s="137"/>
      <c r="H427" s="59"/>
      <c r="I427" s="61"/>
      <c r="J427" s="58"/>
      <c r="K427" s="45"/>
      <c r="N427" s="60"/>
    </row>
    <row r="428" spans="2:14" x14ac:dyDescent="0.25">
      <c r="B428" s="262"/>
      <c r="C428" s="40"/>
      <c r="D428" s="100"/>
      <c r="E428" s="42">
        <f t="shared" si="8"/>
        <v>0</v>
      </c>
      <c r="F428" s="137"/>
      <c r="H428" s="59"/>
      <c r="I428" s="61"/>
      <c r="J428" s="58"/>
      <c r="K428" s="45"/>
      <c r="N428" s="60"/>
    </row>
    <row r="429" spans="2:14" x14ac:dyDescent="0.25">
      <c r="B429" s="262"/>
      <c r="C429" s="40"/>
      <c r="D429" s="99"/>
      <c r="E429" s="42">
        <f t="shared" si="8"/>
        <v>0</v>
      </c>
      <c r="F429" s="137"/>
      <c r="H429" s="59"/>
      <c r="I429" s="61"/>
      <c r="J429" s="58"/>
      <c r="K429" s="45"/>
      <c r="N429" s="60"/>
    </row>
    <row r="430" spans="2:14" x14ac:dyDescent="0.25">
      <c r="B430" s="262"/>
      <c r="C430" s="40"/>
      <c r="D430" s="99"/>
      <c r="E430" s="42">
        <f t="shared" si="8"/>
        <v>0</v>
      </c>
      <c r="F430" s="137"/>
      <c r="H430" s="59"/>
      <c r="I430" s="61"/>
      <c r="J430" s="58"/>
      <c r="K430" s="45"/>
      <c r="N430" s="60"/>
    </row>
    <row r="431" spans="2:14" x14ac:dyDescent="0.25">
      <c r="B431" s="262"/>
      <c r="C431" s="40"/>
      <c r="D431" s="99"/>
      <c r="E431" s="42">
        <f t="shared" si="8"/>
        <v>0</v>
      </c>
      <c r="F431" s="137"/>
      <c r="H431" s="59"/>
      <c r="I431" s="61"/>
      <c r="J431" s="58"/>
      <c r="K431" s="45"/>
      <c r="N431" s="60"/>
    </row>
    <row r="432" spans="2:14" x14ac:dyDescent="0.25">
      <c r="B432" s="262"/>
      <c r="C432" s="40"/>
      <c r="D432" s="100"/>
      <c r="E432" s="42">
        <f t="shared" si="8"/>
        <v>0</v>
      </c>
      <c r="F432" s="137"/>
      <c r="H432" s="59"/>
      <c r="I432" s="61"/>
      <c r="J432" s="58"/>
      <c r="K432" s="45"/>
      <c r="N432" s="60"/>
    </row>
    <row r="433" spans="2:14" x14ac:dyDescent="0.25">
      <c r="B433" s="262"/>
      <c r="C433" s="40"/>
      <c r="D433" s="99"/>
      <c r="E433" s="42">
        <f t="shared" si="8"/>
        <v>0</v>
      </c>
      <c r="F433" s="137"/>
      <c r="H433" s="59"/>
      <c r="I433" s="61"/>
      <c r="J433" s="58"/>
      <c r="K433" s="45"/>
      <c r="N433" s="60"/>
    </row>
    <row r="434" spans="2:14" x14ac:dyDescent="0.25">
      <c r="B434" s="262"/>
      <c r="C434" s="40"/>
      <c r="D434" s="100"/>
      <c r="E434" s="42">
        <f t="shared" si="8"/>
        <v>0</v>
      </c>
      <c r="F434" s="137"/>
      <c r="H434" s="59"/>
      <c r="I434" s="61"/>
      <c r="J434" s="58"/>
      <c r="K434" s="45"/>
      <c r="N434" s="60"/>
    </row>
    <row r="435" spans="2:14" x14ac:dyDescent="0.25">
      <c r="B435" s="262"/>
      <c r="C435" s="40"/>
      <c r="D435" s="100"/>
      <c r="E435" s="42">
        <f t="shared" si="8"/>
        <v>0</v>
      </c>
      <c r="F435" s="137"/>
      <c r="H435" s="59"/>
      <c r="I435" s="61"/>
      <c r="J435" s="58"/>
      <c r="K435" s="45"/>
      <c r="N435" s="60"/>
    </row>
    <row r="436" spans="2:14" x14ac:dyDescent="0.25">
      <c r="B436" s="262"/>
      <c r="C436" s="40"/>
      <c r="D436" s="99"/>
      <c r="E436" s="42">
        <f t="shared" si="8"/>
        <v>0</v>
      </c>
      <c r="F436" s="137"/>
      <c r="H436" s="59"/>
      <c r="I436" s="61"/>
      <c r="J436" s="58"/>
      <c r="K436" s="45"/>
      <c r="N436" s="60"/>
    </row>
    <row r="437" spans="2:14" x14ac:dyDescent="0.25">
      <c r="B437" s="262"/>
      <c r="C437" s="40"/>
      <c r="D437" s="100"/>
      <c r="E437" s="42">
        <f t="shared" si="8"/>
        <v>0</v>
      </c>
      <c r="F437" s="137"/>
      <c r="H437" s="59"/>
      <c r="I437" s="61"/>
      <c r="J437" s="58"/>
      <c r="K437" s="45"/>
      <c r="N437" s="60"/>
    </row>
    <row r="438" spans="2:14" x14ac:dyDescent="0.25">
      <c r="B438" s="262"/>
      <c r="C438" s="40"/>
      <c r="D438" s="99"/>
      <c r="E438" s="42">
        <f t="shared" si="8"/>
        <v>0</v>
      </c>
      <c r="F438" s="137"/>
      <c r="H438" s="59"/>
      <c r="I438" s="61"/>
      <c r="J438" s="58"/>
      <c r="K438" s="45"/>
      <c r="N438" s="60"/>
    </row>
    <row r="439" spans="2:14" x14ac:dyDescent="0.25">
      <c r="B439" s="262"/>
      <c r="C439" s="40"/>
      <c r="D439" s="100"/>
      <c r="E439" s="42">
        <f t="shared" si="8"/>
        <v>0</v>
      </c>
      <c r="F439" s="137"/>
      <c r="H439" s="59"/>
      <c r="I439" s="61"/>
      <c r="J439" s="58"/>
      <c r="K439" s="45"/>
      <c r="N439" s="60"/>
    </row>
    <row r="440" spans="2:14" x14ac:dyDescent="0.25">
      <c r="B440" s="262"/>
      <c r="C440" s="40"/>
      <c r="D440" s="99"/>
      <c r="E440" s="42">
        <f t="shared" si="8"/>
        <v>0</v>
      </c>
      <c r="F440" s="137"/>
      <c r="H440" s="59"/>
      <c r="I440" s="61"/>
      <c r="J440" s="58"/>
      <c r="K440" s="45"/>
      <c r="N440" s="60"/>
    </row>
    <row r="441" spans="2:14" x14ac:dyDescent="0.25">
      <c r="B441" s="262"/>
      <c r="C441" s="40"/>
      <c r="D441" s="100"/>
      <c r="E441" s="42">
        <f t="shared" si="8"/>
        <v>0</v>
      </c>
      <c r="F441" s="137"/>
      <c r="H441" s="59"/>
      <c r="I441" s="61"/>
      <c r="J441" s="58"/>
      <c r="K441" s="45"/>
      <c r="N441" s="60"/>
    </row>
    <row r="442" spans="2:14" x14ac:dyDescent="0.25">
      <c r="B442" s="262"/>
      <c r="C442" s="40"/>
      <c r="D442" s="99"/>
      <c r="E442" s="42">
        <f t="shared" si="8"/>
        <v>0</v>
      </c>
      <c r="F442" s="137"/>
      <c r="H442" s="59"/>
      <c r="I442" s="61"/>
      <c r="J442" s="58"/>
      <c r="K442" s="45"/>
      <c r="N442" s="60"/>
    </row>
    <row r="443" spans="2:14" x14ac:dyDescent="0.25">
      <c r="B443" s="262"/>
      <c r="C443" s="40"/>
      <c r="D443" s="99"/>
      <c r="E443" s="42">
        <f t="shared" si="8"/>
        <v>0</v>
      </c>
      <c r="F443" s="137"/>
      <c r="H443" s="59"/>
      <c r="I443" s="61"/>
      <c r="J443" s="58"/>
      <c r="K443" s="45"/>
      <c r="N443" s="60"/>
    </row>
    <row r="444" spans="2:14" x14ac:dyDescent="0.25">
      <c r="B444" s="262"/>
      <c r="C444" s="40"/>
      <c r="D444" s="99"/>
      <c r="E444" s="42">
        <f t="shared" si="8"/>
        <v>0</v>
      </c>
      <c r="F444" s="137"/>
      <c r="H444" s="59"/>
      <c r="I444" s="61"/>
      <c r="J444" s="58"/>
      <c r="K444" s="45"/>
      <c r="N444" s="60"/>
    </row>
    <row r="445" spans="2:14" x14ac:dyDescent="0.25">
      <c r="B445" s="262"/>
      <c r="C445" s="40"/>
      <c r="D445" s="100"/>
      <c r="E445" s="42">
        <f t="shared" si="8"/>
        <v>0</v>
      </c>
      <c r="F445" s="137"/>
      <c r="H445" s="59"/>
      <c r="I445" s="61"/>
      <c r="J445" s="58"/>
      <c r="K445" s="45"/>
      <c r="N445" s="60"/>
    </row>
    <row r="446" spans="2:14" x14ac:dyDescent="0.25">
      <c r="B446" s="262"/>
      <c r="C446" s="40"/>
      <c r="D446" s="99"/>
      <c r="E446" s="42">
        <f t="shared" si="8"/>
        <v>0</v>
      </c>
      <c r="F446" s="137"/>
      <c r="I446" s="61"/>
      <c r="J446" s="58"/>
      <c r="K446" s="45"/>
      <c r="N446" s="60"/>
    </row>
    <row r="447" spans="2:14" x14ac:dyDescent="0.25">
      <c r="B447" s="262"/>
      <c r="C447" s="40"/>
      <c r="D447" s="100"/>
      <c r="E447" s="42">
        <f t="shared" si="8"/>
        <v>0</v>
      </c>
      <c r="F447" s="137"/>
      <c r="J447" s="58"/>
      <c r="K447" s="45"/>
      <c r="N447" s="60"/>
    </row>
    <row r="448" spans="2:14" x14ac:dyDescent="0.25">
      <c r="B448" s="262"/>
      <c r="C448" s="40"/>
      <c r="D448" s="99"/>
      <c r="E448" s="42">
        <f t="shared" si="8"/>
        <v>0</v>
      </c>
      <c r="F448" s="137"/>
      <c r="J448" s="58"/>
      <c r="K448" s="45"/>
      <c r="N448" s="60"/>
    </row>
    <row r="449" spans="2:14" x14ac:dyDescent="0.25">
      <c r="B449" s="262"/>
      <c r="C449" s="40"/>
      <c r="D449" s="99"/>
      <c r="E449" s="42">
        <f t="shared" si="8"/>
        <v>0</v>
      </c>
      <c r="F449" s="137"/>
      <c r="J449" s="58"/>
      <c r="K449" s="45"/>
      <c r="N449" s="60"/>
    </row>
    <row r="450" spans="2:14" x14ac:dyDescent="0.25">
      <c r="B450" s="262"/>
      <c r="C450" s="40"/>
      <c r="D450" s="100"/>
      <c r="E450" s="42">
        <f t="shared" si="8"/>
        <v>0</v>
      </c>
      <c r="F450" s="137"/>
      <c r="J450" s="58"/>
      <c r="K450" s="45"/>
      <c r="N450" s="60"/>
    </row>
    <row r="451" spans="2:14" x14ac:dyDescent="0.25">
      <c r="B451" s="262"/>
      <c r="C451" s="40"/>
      <c r="D451" s="100"/>
      <c r="E451" s="42">
        <f t="shared" si="8"/>
        <v>0</v>
      </c>
      <c r="F451" s="137"/>
      <c r="J451" s="58"/>
      <c r="K451" s="45"/>
      <c r="N451" s="60"/>
    </row>
    <row r="452" spans="2:14" x14ac:dyDescent="0.25">
      <c r="B452" s="262"/>
      <c r="C452" s="40"/>
      <c r="D452" s="99"/>
      <c r="E452" s="42">
        <f t="shared" si="8"/>
        <v>0</v>
      </c>
      <c r="F452" s="137"/>
      <c r="J452" s="58"/>
      <c r="K452" s="45"/>
      <c r="N452" s="60"/>
    </row>
    <row r="453" spans="2:14" x14ac:dyDescent="0.25">
      <c r="B453" s="262"/>
      <c r="C453" s="40"/>
      <c r="D453" s="99"/>
      <c r="E453" s="42">
        <f t="shared" si="8"/>
        <v>0</v>
      </c>
      <c r="F453" s="137"/>
      <c r="J453" s="58"/>
      <c r="K453" s="45"/>
      <c r="N453" s="60"/>
    </row>
    <row r="454" spans="2:14" x14ac:dyDescent="0.25">
      <c r="B454" s="262"/>
      <c r="C454" s="40"/>
      <c r="D454" s="100"/>
      <c r="E454" s="42">
        <f t="shared" si="8"/>
        <v>0</v>
      </c>
      <c r="F454" s="137"/>
      <c r="J454" s="58"/>
      <c r="K454" s="45"/>
      <c r="N454" s="60"/>
    </row>
    <row r="455" spans="2:14" x14ac:dyDescent="0.25">
      <c r="B455" s="262"/>
      <c r="C455" s="40"/>
      <c r="D455" s="99"/>
      <c r="E455" s="42">
        <f t="shared" si="8"/>
        <v>0</v>
      </c>
      <c r="F455" s="137"/>
      <c r="J455" s="58"/>
      <c r="K455" s="45"/>
      <c r="N455" s="60"/>
    </row>
    <row r="456" spans="2:14" ht="15.75" thickBot="1" x14ac:dyDescent="0.3">
      <c r="B456" s="263"/>
      <c r="C456" s="259" t="s">
        <v>50</v>
      </c>
      <c r="D456" s="260"/>
      <c r="E456" s="175" t="e">
        <f>SUMPRODUCT(F411:F455/F456,E411:E455)</f>
        <v>#DIV/0!</v>
      </c>
      <c r="F456" s="176">
        <f>SUM(F411:F455)</f>
        <v>0</v>
      </c>
      <c r="J456" s="58"/>
      <c r="K456" s="45"/>
      <c r="N456" s="60"/>
    </row>
    <row r="457" spans="2:14" x14ac:dyDescent="0.25">
      <c r="B457" s="261" t="s">
        <v>7</v>
      </c>
      <c r="C457" s="131"/>
      <c r="D457" s="132"/>
      <c r="E457" s="133">
        <f>(D457-$C$6)/365</f>
        <v>0</v>
      </c>
      <c r="F457" s="136"/>
      <c r="J457" s="58"/>
      <c r="K457" s="45"/>
      <c r="N457" s="60"/>
    </row>
    <row r="458" spans="2:14" x14ac:dyDescent="0.25">
      <c r="B458" s="262"/>
      <c r="C458" s="40"/>
      <c r="D458" s="99"/>
      <c r="E458" s="42">
        <f t="shared" ref="E458:E501" si="9">(D458-$C$6)/365</f>
        <v>0</v>
      </c>
      <c r="F458" s="137"/>
      <c r="J458" s="58"/>
      <c r="K458" s="45"/>
      <c r="N458" s="60"/>
    </row>
    <row r="459" spans="2:14" x14ac:dyDescent="0.25">
      <c r="B459" s="262"/>
      <c r="C459" s="40"/>
      <c r="D459" s="100"/>
      <c r="E459" s="42">
        <f t="shared" si="9"/>
        <v>0</v>
      </c>
      <c r="F459" s="137"/>
      <c r="J459" s="58"/>
      <c r="K459" s="45"/>
      <c r="N459" s="60"/>
    </row>
    <row r="460" spans="2:14" x14ac:dyDescent="0.25">
      <c r="B460" s="262"/>
      <c r="C460" s="40"/>
      <c r="D460" s="100"/>
      <c r="E460" s="42">
        <f t="shared" si="9"/>
        <v>0</v>
      </c>
      <c r="F460" s="137"/>
    </row>
    <row r="461" spans="2:14" x14ac:dyDescent="0.25">
      <c r="B461" s="262"/>
      <c r="C461" s="40"/>
      <c r="D461" s="100"/>
      <c r="E461" s="42">
        <f t="shared" si="9"/>
        <v>0</v>
      </c>
      <c r="F461" s="137"/>
    </row>
    <row r="462" spans="2:14" x14ac:dyDescent="0.25">
      <c r="B462" s="262"/>
      <c r="C462" s="40"/>
      <c r="D462" s="99"/>
      <c r="E462" s="42">
        <f t="shared" si="9"/>
        <v>0</v>
      </c>
      <c r="F462" s="137"/>
    </row>
    <row r="463" spans="2:14" x14ac:dyDescent="0.25">
      <c r="B463" s="262"/>
      <c r="C463" s="40"/>
      <c r="D463" s="99"/>
      <c r="E463" s="42">
        <f t="shared" si="9"/>
        <v>0</v>
      </c>
      <c r="F463" s="137"/>
    </row>
    <row r="464" spans="2:14" x14ac:dyDescent="0.25">
      <c r="B464" s="262"/>
      <c r="C464" s="40"/>
      <c r="D464" s="99"/>
      <c r="E464" s="42">
        <f t="shared" si="9"/>
        <v>0</v>
      </c>
      <c r="F464" s="137"/>
      <c r="L464" s="58"/>
    </row>
    <row r="465" spans="2:12" x14ac:dyDescent="0.25">
      <c r="B465" s="262"/>
      <c r="C465" s="40"/>
      <c r="D465" s="99"/>
      <c r="E465" s="42">
        <f t="shared" si="9"/>
        <v>0</v>
      </c>
      <c r="F465" s="137"/>
      <c r="L465" s="58"/>
    </row>
    <row r="466" spans="2:12" x14ac:dyDescent="0.25">
      <c r="B466" s="262"/>
      <c r="C466" s="40"/>
      <c r="D466" s="100"/>
      <c r="E466" s="42">
        <f t="shared" si="9"/>
        <v>0</v>
      </c>
      <c r="F466" s="137"/>
      <c r="L466" s="58"/>
    </row>
    <row r="467" spans="2:12" x14ac:dyDescent="0.25">
      <c r="B467" s="262"/>
      <c r="C467" s="40"/>
      <c r="D467" s="99"/>
      <c r="E467" s="42">
        <f t="shared" si="9"/>
        <v>0</v>
      </c>
      <c r="F467" s="137"/>
      <c r="L467" s="58"/>
    </row>
    <row r="468" spans="2:12" x14ac:dyDescent="0.25">
      <c r="B468" s="262"/>
      <c r="C468" s="40"/>
      <c r="D468" s="99"/>
      <c r="E468" s="42">
        <f t="shared" si="9"/>
        <v>0</v>
      </c>
      <c r="F468" s="137"/>
      <c r="L468" s="58"/>
    </row>
    <row r="469" spans="2:12" x14ac:dyDescent="0.25">
      <c r="B469" s="262"/>
      <c r="C469" s="40"/>
      <c r="D469" s="100"/>
      <c r="E469" s="42">
        <f t="shared" si="9"/>
        <v>0</v>
      </c>
      <c r="F469" s="137"/>
      <c r="L469" s="58"/>
    </row>
    <row r="470" spans="2:12" x14ac:dyDescent="0.25">
      <c r="B470" s="262"/>
      <c r="C470" s="40"/>
      <c r="D470" s="100"/>
      <c r="E470" s="42">
        <f t="shared" si="9"/>
        <v>0</v>
      </c>
      <c r="F470" s="137"/>
      <c r="L470" s="58"/>
    </row>
    <row r="471" spans="2:12" x14ac:dyDescent="0.25">
      <c r="B471" s="262"/>
      <c r="C471" s="40"/>
      <c r="D471" s="100"/>
      <c r="E471" s="42">
        <f t="shared" si="9"/>
        <v>0</v>
      </c>
      <c r="F471" s="137"/>
      <c r="L471" s="58"/>
    </row>
    <row r="472" spans="2:12" x14ac:dyDescent="0.25">
      <c r="B472" s="262"/>
      <c r="C472" s="40"/>
      <c r="D472" s="99"/>
      <c r="E472" s="42">
        <f t="shared" si="9"/>
        <v>0</v>
      </c>
      <c r="F472" s="137"/>
      <c r="L472" s="58"/>
    </row>
    <row r="473" spans="2:12" x14ac:dyDescent="0.25">
      <c r="B473" s="262"/>
      <c r="C473" s="40"/>
      <c r="D473" s="100"/>
      <c r="E473" s="42">
        <f t="shared" si="9"/>
        <v>0</v>
      </c>
      <c r="F473" s="137"/>
      <c r="L473" s="58"/>
    </row>
    <row r="474" spans="2:12" x14ac:dyDescent="0.25">
      <c r="B474" s="262"/>
      <c r="C474" s="40"/>
      <c r="D474" s="99"/>
      <c r="E474" s="42">
        <f t="shared" si="9"/>
        <v>0</v>
      </c>
      <c r="F474" s="137"/>
      <c r="L474" s="58"/>
    </row>
    <row r="475" spans="2:12" x14ac:dyDescent="0.25">
      <c r="B475" s="262"/>
      <c r="C475" s="40"/>
      <c r="D475" s="100"/>
      <c r="E475" s="42">
        <f t="shared" si="9"/>
        <v>0</v>
      </c>
      <c r="F475" s="137"/>
      <c r="L475" s="58"/>
    </row>
    <row r="476" spans="2:12" x14ac:dyDescent="0.25">
      <c r="B476" s="262"/>
      <c r="C476" s="40"/>
      <c r="D476" s="99"/>
      <c r="E476" s="42">
        <f t="shared" si="9"/>
        <v>0</v>
      </c>
      <c r="F476" s="137"/>
      <c r="L476" s="58"/>
    </row>
    <row r="477" spans="2:12" x14ac:dyDescent="0.25">
      <c r="B477" s="262"/>
      <c r="C477" s="40"/>
      <c r="D477" s="99"/>
      <c r="E477" s="42">
        <f t="shared" si="9"/>
        <v>0</v>
      </c>
      <c r="F477" s="137"/>
      <c r="L477" s="58"/>
    </row>
    <row r="478" spans="2:12" x14ac:dyDescent="0.25">
      <c r="B478" s="262"/>
      <c r="C478" s="40"/>
      <c r="D478" s="99"/>
      <c r="E478" s="42">
        <f t="shared" si="9"/>
        <v>0</v>
      </c>
      <c r="F478" s="137"/>
      <c r="L478" s="58"/>
    </row>
    <row r="479" spans="2:12" x14ac:dyDescent="0.25">
      <c r="B479" s="262"/>
      <c r="C479" s="40"/>
      <c r="D479" s="100"/>
      <c r="E479" s="42">
        <f t="shared" si="9"/>
        <v>0</v>
      </c>
      <c r="F479" s="137"/>
      <c r="L479" s="58"/>
    </row>
    <row r="480" spans="2:12" x14ac:dyDescent="0.25">
      <c r="B480" s="262"/>
      <c r="C480" s="40"/>
      <c r="D480" s="99"/>
      <c r="E480" s="42">
        <f t="shared" si="9"/>
        <v>0</v>
      </c>
      <c r="F480" s="137"/>
      <c r="L480" s="58"/>
    </row>
    <row r="481" spans="2:12" x14ac:dyDescent="0.25">
      <c r="B481" s="262"/>
      <c r="C481" s="40"/>
      <c r="D481" s="100"/>
      <c r="E481" s="42">
        <f t="shared" si="9"/>
        <v>0</v>
      </c>
      <c r="F481" s="137"/>
      <c r="L481" s="58"/>
    </row>
    <row r="482" spans="2:12" x14ac:dyDescent="0.25">
      <c r="B482" s="262"/>
      <c r="C482" s="40"/>
      <c r="D482" s="99"/>
      <c r="E482" s="42">
        <f t="shared" si="9"/>
        <v>0</v>
      </c>
      <c r="F482" s="137"/>
      <c r="L482" s="58"/>
    </row>
    <row r="483" spans="2:12" x14ac:dyDescent="0.25">
      <c r="B483" s="262"/>
      <c r="C483" s="40"/>
      <c r="D483" s="100"/>
      <c r="E483" s="42">
        <f t="shared" si="9"/>
        <v>0</v>
      </c>
      <c r="F483" s="137"/>
      <c r="L483" s="58"/>
    </row>
    <row r="484" spans="2:12" x14ac:dyDescent="0.25">
      <c r="B484" s="262"/>
      <c r="C484" s="40"/>
      <c r="D484" s="99"/>
      <c r="E484" s="42">
        <f t="shared" si="9"/>
        <v>0</v>
      </c>
      <c r="F484" s="137"/>
      <c r="L484" s="58"/>
    </row>
    <row r="485" spans="2:12" x14ac:dyDescent="0.25">
      <c r="B485" s="262"/>
      <c r="C485" s="40"/>
      <c r="D485" s="100"/>
      <c r="E485" s="42">
        <f t="shared" si="9"/>
        <v>0</v>
      </c>
      <c r="F485" s="137"/>
      <c r="L485" s="58"/>
    </row>
    <row r="486" spans="2:12" x14ac:dyDescent="0.25">
      <c r="B486" s="262"/>
      <c r="C486" s="40"/>
      <c r="D486" s="99"/>
      <c r="E486" s="42">
        <f t="shared" si="9"/>
        <v>0</v>
      </c>
      <c r="F486" s="137"/>
      <c r="L486" s="58"/>
    </row>
    <row r="487" spans="2:12" x14ac:dyDescent="0.25">
      <c r="B487" s="262"/>
      <c r="C487" s="40"/>
      <c r="D487" s="100"/>
      <c r="E487" s="42">
        <f t="shared" si="9"/>
        <v>0</v>
      </c>
      <c r="F487" s="137"/>
      <c r="L487" s="58"/>
    </row>
    <row r="488" spans="2:12" x14ac:dyDescent="0.25">
      <c r="B488" s="262"/>
      <c r="C488" s="40"/>
      <c r="D488" s="100"/>
      <c r="E488" s="42">
        <f t="shared" si="9"/>
        <v>0</v>
      </c>
      <c r="F488" s="137"/>
      <c r="L488" s="58"/>
    </row>
    <row r="489" spans="2:12" x14ac:dyDescent="0.25">
      <c r="B489" s="262"/>
      <c r="C489" s="40"/>
      <c r="D489" s="100"/>
      <c r="E489" s="42">
        <f t="shared" si="9"/>
        <v>0</v>
      </c>
      <c r="F489" s="137"/>
      <c r="L489" s="58"/>
    </row>
    <row r="490" spans="2:12" x14ac:dyDescent="0.25">
      <c r="B490" s="262"/>
      <c r="C490" s="40"/>
      <c r="D490" s="100"/>
      <c r="E490" s="42">
        <f t="shared" si="9"/>
        <v>0</v>
      </c>
      <c r="F490" s="137"/>
      <c r="L490" s="58"/>
    </row>
    <row r="491" spans="2:12" x14ac:dyDescent="0.25">
      <c r="B491" s="262"/>
      <c r="C491" s="40"/>
      <c r="D491" s="100"/>
      <c r="E491" s="42">
        <f t="shared" si="9"/>
        <v>0</v>
      </c>
      <c r="F491" s="137"/>
      <c r="L491" s="58"/>
    </row>
    <row r="492" spans="2:12" x14ac:dyDescent="0.25">
      <c r="B492" s="262"/>
      <c r="C492" s="40"/>
      <c r="D492" s="99"/>
      <c r="E492" s="42">
        <f t="shared" si="9"/>
        <v>0</v>
      </c>
      <c r="F492" s="137"/>
      <c r="L492" s="58"/>
    </row>
    <row r="493" spans="2:12" x14ac:dyDescent="0.25">
      <c r="B493" s="262"/>
      <c r="C493" s="40"/>
      <c r="D493" s="100"/>
      <c r="E493" s="42">
        <f t="shared" si="9"/>
        <v>0</v>
      </c>
      <c r="F493" s="137"/>
      <c r="L493" s="58"/>
    </row>
    <row r="494" spans="2:12" x14ac:dyDescent="0.25">
      <c r="B494" s="262"/>
      <c r="C494" s="40"/>
      <c r="D494" s="100"/>
      <c r="E494" s="42">
        <f t="shared" si="9"/>
        <v>0</v>
      </c>
      <c r="F494" s="137"/>
      <c r="L494" s="58"/>
    </row>
    <row r="495" spans="2:12" x14ac:dyDescent="0.25">
      <c r="B495" s="262"/>
      <c r="C495" s="40"/>
      <c r="D495" s="100"/>
      <c r="E495" s="42">
        <f t="shared" si="9"/>
        <v>0</v>
      </c>
      <c r="F495" s="137"/>
      <c r="L495" s="58"/>
    </row>
    <row r="496" spans="2:12" x14ac:dyDescent="0.25">
      <c r="B496" s="262"/>
      <c r="C496" s="40"/>
      <c r="D496" s="99"/>
      <c r="E496" s="42">
        <f t="shared" si="9"/>
        <v>0</v>
      </c>
      <c r="F496" s="137"/>
      <c r="L496" s="58"/>
    </row>
    <row r="497" spans="1:13" x14ac:dyDescent="0.25">
      <c r="B497" s="262"/>
      <c r="C497" s="40"/>
      <c r="D497" s="100"/>
      <c r="E497" s="42">
        <f t="shared" si="9"/>
        <v>0</v>
      </c>
      <c r="F497" s="137"/>
      <c r="L497" s="58"/>
    </row>
    <row r="498" spans="1:13" x14ac:dyDescent="0.25">
      <c r="B498" s="262"/>
      <c r="C498" s="40"/>
      <c r="D498" s="99"/>
      <c r="E498" s="42">
        <f t="shared" si="9"/>
        <v>0</v>
      </c>
      <c r="F498" s="137"/>
      <c r="L498" s="58"/>
    </row>
    <row r="499" spans="1:13" x14ac:dyDescent="0.25">
      <c r="B499" s="262"/>
      <c r="C499" s="40"/>
      <c r="D499" s="99"/>
      <c r="E499" s="42">
        <f t="shared" si="9"/>
        <v>0</v>
      </c>
      <c r="F499" s="137"/>
      <c r="L499" s="58"/>
    </row>
    <row r="500" spans="1:13" x14ac:dyDescent="0.25">
      <c r="B500" s="262"/>
      <c r="C500" s="40"/>
      <c r="D500" s="99"/>
      <c r="E500" s="42">
        <f t="shared" si="9"/>
        <v>0</v>
      </c>
      <c r="F500" s="137"/>
      <c r="L500" s="58"/>
    </row>
    <row r="501" spans="1:13" x14ac:dyDescent="0.25">
      <c r="B501" s="262"/>
      <c r="C501" s="40"/>
      <c r="D501" s="99"/>
      <c r="E501" s="42">
        <f t="shared" si="9"/>
        <v>0</v>
      </c>
      <c r="F501" s="137"/>
      <c r="L501" s="58"/>
    </row>
    <row r="502" spans="1:13" ht="15.75" thickBot="1" x14ac:dyDescent="0.3">
      <c r="B502" s="263"/>
      <c r="C502" s="259" t="s">
        <v>50</v>
      </c>
      <c r="D502" s="260"/>
      <c r="E502" s="175" t="e">
        <f>SUMPRODUCT(F457:F501/F502,E457:E501)</f>
        <v>#DIV/0!</v>
      </c>
      <c r="F502" s="176">
        <f>SUM(F457:F501)</f>
        <v>0</v>
      </c>
      <c r="J502" s="58"/>
    </row>
    <row r="503" spans="1:13" x14ac:dyDescent="0.25">
      <c r="B503" s="62"/>
      <c r="J503" s="58"/>
    </row>
    <row r="504" spans="1:13" ht="14.45" customHeight="1" x14ac:dyDescent="0.25">
      <c r="A504" s="278" t="s">
        <v>259</v>
      </c>
      <c r="B504" s="279"/>
      <c r="C504" s="279"/>
      <c r="D504" s="279"/>
      <c r="E504" s="279"/>
      <c r="F504" s="279"/>
      <c r="G504" s="279"/>
      <c r="H504" s="97"/>
      <c r="I504" s="97"/>
      <c r="J504" s="97"/>
      <c r="K504" s="97"/>
      <c r="L504" s="97"/>
      <c r="M504" s="97"/>
    </row>
    <row r="505" spans="1:13" ht="14.45" customHeight="1" x14ac:dyDescent="0.25">
      <c r="A505" s="97"/>
      <c r="B505" s="28" t="s">
        <v>376</v>
      </c>
      <c r="C505" s="203">
        <f>VLOOKUP(B505,'Cover Sheet'!$A$34:$B$38,2,FALSE)</f>
        <v>0</v>
      </c>
      <c r="D505" s="111"/>
      <c r="E505" s="111"/>
      <c r="F505" s="97"/>
      <c r="G505" s="97"/>
      <c r="H505" s="97"/>
      <c r="I505" s="97"/>
      <c r="J505" s="97"/>
      <c r="K505" s="97"/>
      <c r="L505" s="97"/>
      <c r="M505" s="97"/>
    </row>
    <row r="506" spans="1:13" ht="14.45" customHeight="1" x14ac:dyDescent="0.25">
      <c r="A506" s="97"/>
      <c r="B506" s="28" t="s">
        <v>267</v>
      </c>
      <c r="C506" s="65">
        <f>VLOOKUP(B506,'Cover Sheet'!$A$34:$B$38,2,FALSE)</f>
        <v>0</v>
      </c>
      <c r="D506" s="111"/>
      <c r="E506" s="111"/>
      <c r="F506" s="97"/>
      <c r="G506" s="97"/>
      <c r="H506" s="97"/>
      <c r="I506" s="97"/>
      <c r="J506" s="97"/>
      <c r="K506" s="97"/>
      <c r="L506" s="97"/>
      <c r="M506" s="97"/>
    </row>
    <row r="507" spans="1:13" ht="14.45" customHeight="1" x14ac:dyDescent="0.25">
      <c r="A507" s="97"/>
      <c r="B507" s="28" t="s">
        <v>373</v>
      </c>
      <c r="C507" s="65">
        <f>VLOOKUP(B507,'Cover Sheet'!$A$34:$B$38,2,FALSE)</f>
        <v>0</v>
      </c>
      <c r="D507" s="111"/>
      <c r="E507" s="111"/>
      <c r="F507" s="97"/>
      <c r="G507" s="97"/>
      <c r="H507" s="97"/>
      <c r="I507" s="97"/>
      <c r="J507" s="97"/>
      <c r="K507" s="97"/>
      <c r="L507" s="97"/>
      <c r="M507" s="97"/>
    </row>
    <row r="509" spans="1:13" x14ac:dyDescent="0.25">
      <c r="B509" s="2"/>
      <c r="C509" s="98" t="s">
        <v>184</v>
      </c>
      <c r="D509" s="163" t="s">
        <v>5</v>
      </c>
      <c r="E509" s="164" t="s">
        <v>6</v>
      </c>
      <c r="F509" s="164" t="s">
        <v>7</v>
      </c>
      <c r="G509" s="256" t="s">
        <v>36</v>
      </c>
    </row>
    <row r="510" spans="1:13" x14ac:dyDescent="0.25">
      <c r="B510" s="39" t="s">
        <v>43</v>
      </c>
      <c r="C510" s="39"/>
      <c r="D510" s="242" t="s">
        <v>427</v>
      </c>
      <c r="E510" s="164" t="s">
        <v>428</v>
      </c>
      <c r="F510" s="164" t="s">
        <v>38</v>
      </c>
      <c r="G510" s="256"/>
    </row>
    <row r="511" spans="1:13" x14ac:dyDescent="0.25">
      <c r="A511" s="124">
        <v>301</v>
      </c>
      <c r="B511" s="2" t="s">
        <v>44</v>
      </c>
      <c r="C511" s="257" t="s">
        <v>371</v>
      </c>
      <c r="D511" s="165">
        <f>$F$572</f>
        <v>0</v>
      </c>
      <c r="E511" s="165">
        <f>$F$618</f>
        <v>0</v>
      </c>
      <c r="F511" s="165">
        <f>$F$664</f>
        <v>0</v>
      </c>
      <c r="G511" s="160"/>
    </row>
    <row r="512" spans="1:13" x14ac:dyDescent="0.25">
      <c r="A512" s="124">
        <v>302</v>
      </c>
      <c r="B512" s="2" t="s">
        <v>48</v>
      </c>
      <c r="C512" s="258"/>
      <c r="D512" s="166" t="str">
        <f>IFERROR($E$572, "")</f>
        <v/>
      </c>
      <c r="E512" s="166" t="str">
        <f>IFERROR($E$618, "")</f>
        <v/>
      </c>
      <c r="F512" s="166" t="str">
        <f>IFERROR($E$664, "")</f>
        <v/>
      </c>
      <c r="G512" s="160"/>
    </row>
    <row r="513" spans="1:14" x14ac:dyDescent="0.25">
      <c r="A513" s="124">
        <v>303</v>
      </c>
      <c r="B513" s="2" t="s">
        <v>51</v>
      </c>
      <c r="D513" s="167">
        <f>$F$13</f>
        <v>1</v>
      </c>
      <c r="E513" s="168">
        <f>$F$14</f>
        <v>0.91</v>
      </c>
      <c r="F513" s="168">
        <f>$F$15</f>
        <v>0.67</v>
      </c>
      <c r="G513" s="160"/>
    </row>
    <row r="514" spans="1:14" x14ac:dyDescent="0.25">
      <c r="A514" s="124">
        <v>304</v>
      </c>
      <c r="B514" s="2" t="s">
        <v>52</v>
      </c>
      <c r="D514" s="165" t="str">
        <f>IFERROR((D511*D512)*D513,"")</f>
        <v/>
      </c>
      <c r="E514" s="165" t="str">
        <f>IFERROR((E511*E512)*E513,"")</f>
        <v/>
      </c>
      <c r="F514" s="165" t="str">
        <f>IFERROR((F511*F512)*F513,"")</f>
        <v/>
      </c>
      <c r="G514" s="160"/>
    </row>
    <row r="515" spans="1:14" x14ac:dyDescent="0.25">
      <c r="A515" s="124">
        <v>305</v>
      </c>
      <c r="B515" s="2" t="s">
        <v>45</v>
      </c>
      <c r="D515" s="162">
        <v>0.01</v>
      </c>
      <c r="E515" s="169">
        <v>8.0000000000000002E-3</v>
      </c>
      <c r="F515" s="169">
        <v>6.4999999999999997E-3</v>
      </c>
      <c r="G515" s="160"/>
    </row>
    <row r="516" spans="1:14" x14ac:dyDescent="0.25">
      <c r="A516" s="124">
        <v>306</v>
      </c>
      <c r="B516" s="2" t="s">
        <v>46</v>
      </c>
      <c r="D516" s="165" t="str">
        <f>IFERROR(D514*D515,"")</f>
        <v/>
      </c>
      <c r="E516" s="165" t="str">
        <f>IFERROR(E514*E515,"")</f>
        <v/>
      </c>
      <c r="F516" s="165" t="str">
        <f>IFERROR(F514*F515,"")</f>
        <v/>
      </c>
      <c r="G516" s="160"/>
    </row>
    <row r="517" spans="1:14" x14ac:dyDescent="0.25">
      <c r="A517" s="124">
        <v>307</v>
      </c>
      <c r="B517" s="2" t="s">
        <v>47</v>
      </c>
      <c r="D517" s="162">
        <f>$G$13</f>
        <v>1</v>
      </c>
      <c r="E517" s="162">
        <f>$G$14</f>
        <v>1</v>
      </c>
      <c r="F517" s="162">
        <f>$G$15</f>
        <v>1</v>
      </c>
      <c r="G517" s="160"/>
    </row>
    <row r="518" spans="1:14" ht="30" x14ac:dyDescent="0.25">
      <c r="A518" s="124">
        <v>308</v>
      </c>
      <c r="B518" s="39" t="s">
        <v>419</v>
      </c>
      <c r="C518" s="39"/>
      <c r="D518" s="170" t="str">
        <f>IFERROR(D516*D517,"")</f>
        <v/>
      </c>
      <c r="E518" s="170" t="str">
        <f>IFERROR(E516*E517,"")</f>
        <v/>
      </c>
      <c r="F518" s="170" t="str">
        <f>IFERROR(F516*F517,"")</f>
        <v/>
      </c>
      <c r="G518" s="170">
        <f>SUM(D518:F518)</f>
        <v>0</v>
      </c>
      <c r="H518" s="53"/>
      <c r="I518" s="53"/>
      <c r="J518" s="53"/>
      <c r="K518" s="53"/>
      <c r="L518" s="53"/>
      <c r="M518" s="53"/>
      <c r="N518" s="53"/>
    </row>
    <row r="519" spans="1:14" x14ac:dyDescent="0.25">
      <c r="A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</row>
    <row r="520" spans="1:14" x14ac:dyDescent="0.25">
      <c r="A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</row>
    <row r="521" spans="1:14" x14ac:dyDescent="0.25">
      <c r="A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</row>
    <row r="522" spans="1:14" ht="14.45" customHeight="1" x14ac:dyDescent="0.25">
      <c r="A522" s="255" t="s">
        <v>370</v>
      </c>
      <c r="B522" s="255"/>
      <c r="C522" s="255"/>
      <c r="D522" s="255"/>
      <c r="E522" s="255"/>
      <c r="F522" s="255"/>
      <c r="G522" s="255"/>
      <c r="H522" s="255"/>
      <c r="I522" s="255"/>
      <c r="J522" s="255"/>
      <c r="K522" s="255"/>
      <c r="L522" s="255"/>
      <c r="M522" s="255"/>
    </row>
    <row r="524" spans="1:14" ht="15.75" thickBot="1" x14ac:dyDescent="0.3">
      <c r="B524" s="1" t="s">
        <v>371</v>
      </c>
    </row>
    <row r="525" spans="1:14" x14ac:dyDescent="0.25">
      <c r="B525" s="265" t="s">
        <v>271</v>
      </c>
      <c r="C525" s="266"/>
      <c r="D525" s="266"/>
      <c r="E525" s="266"/>
      <c r="F525" s="267"/>
      <c r="G525" s="56"/>
      <c r="H525" s="56"/>
      <c r="J525" s="264"/>
      <c r="K525" s="264"/>
      <c r="L525" s="264"/>
      <c r="M525" s="56"/>
      <c r="N525" s="56"/>
    </row>
    <row r="526" spans="1:14" ht="30.75" thickBot="1" x14ac:dyDescent="0.3">
      <c r="B526" s="171" t="s">
        <v>190</v>
      </c>
      <c r="C526" s="172" t="s">
        <v>185</v>
      </c>
      <c r="D526" s="173" t="s">
        <v>186</v>
      </c>
      <c r="E526" s="173" t="s">
        <v>188</v>
      </c>
      <c r="F526" s="174" t="s">
        <v>187</v>
      </c>
      <c r="G526" s="57"/>
      <c r="H526" s="57"/>
      <c r="J526" s="57"/>
      <c r="K526" s="57"/>
      <c r="L526" s="57"/>
      <c r="M526" s="57"/>
      <c r="N526" s="57"/>
    </row>
    <row r="527" spans="1:14" x14ac:dyDescent="0.25">
      <c r="B527" s="261" t="s">
        <v>5</v>
      </c>
      <c r="C527" s="131"/>
      <c r="D527" s="132"/>
      <c r="E527" s="133">
        <f>(D527-$C$6)/365</f>
        <v>0</v>
      </c>
      <c r="F527" s="134"/>
      <c r="H527" s="59"/>
      <c r="J527" s="58"/>
      <c r="K527" s="45"/>
      <c r="N527" s="60"/>
    </row>
    <row r="528" spans="1:14" x14ac:dyDescent="0.25">
      <c r="B528" s="268"/>
      <c r="C528" s="40"/>
      <c r="D528" s="99"/>
      <c r="E528" s="42">
        <f t="shared" ref="E528:E571" si="10">(D528-$C$6)/365</f>
        <v>0</v>
      </c>
      <c r="F528" s="135"/>
      <c r="H528" s="59"/>
      <c r="J528" s="58"/>
      <c r="K528" s="45"/>
      <c r="N528" s="60"/>
    </row>
    <row r="529" spans="2:14" x14ac:dyDescent="0.25">
      <c r="B529" s="268"/>
      <c r="C529" s="40"/>
      <c r="D529" s="99"/>
      <c r="E529" s="42">
        <f t="shared" si="10"/>
        <v>0</v>
      </c>
      <c r="F529" s="135"/>
      <c r="H529" s="59"/>
      <c r="J529" s="58"/>
      <c r="K529" s="45"/>
      <c r="N529" s="60"/>
    </row>
    <row r="530" spans="2:14" x14ac:dyDescent="0.25">
      <c r="B530" s="268"/>
      <c r="C530" s="40"/>
      <c r="D530" s="99"/>
      <c r="E530" s="42">
        <f t="shared" si="10"/>
        <v>0</v>
      </c>
      <c r="F530" s="135"/>
      <c r="H530" s="59"/>
      <c r="J530" s="58"/>
      <c r="K530" s="45"/>
      <c r="N530" s="60"/>
    </row>
    <row r="531" spans="2:14" x14ac:dyDescent="0.25">
      <c r="B531" s="268"/>
      <c r="C531" s="40"/>
      <c r="D531" s="99"/>
      <c r="E531" s="42">
        <f t="shared" si="10"/>
        <v>0</v>
      </c>
      <c r="F531" s="135"/>
      <c r="H531" s="59"/>
      <c r="J531" s="58"/>
      <c r="K531" s="45"/>
      <c r="N531" s="60"/>
    </row>
    <row r="532" spans="2:14" x14ac:dyDescent="0.25">
      <c r="B532" s="268"/>
      <c r="C532" s="40"/>
      <c r="D532" s="99"/>
      <c r="E532" s="42">
        <f t="shared" si="10"/>
        <v>0</v>
      </c>
      <c r="F532" s="135"/>
      <c r="H532" s="59"/>
      <c r="J532" s="58"/>
      <c r="K532" s="45"/>
      <c r="N532" s="60"/>
    </row>
    <row r="533" spans="2:14" x14ac:dyDescent="0.25">
      <c r="B533" s="268"/>
      <c r="C533" s="40"/>
      <c r="D533" s="99"/>
      <c r="E533" s="42">
        <f t="shared" si="10"/>
        <v>0</v>
      </c>
      <c r="F533" s="135"/>
      <c r="H533" s="59"/>
      <c r="J533" s="58"/>
      <c r="K533" s="45"/>
      <c r="N533" s="60"/>
    </row>
    <row r="534" spans="2:14" x14ac:dyDescent="0.25">
      <c r="B534" s="268"/>
      <c r="C534" s="40"/>
      <c r="D534" s="99"/>
      <c r="E534" s="42">
        <f t="shared" si="10"/>
        <v>0</v>
      </c>
      <c r="F534" s="135"/>
      <c r="H534" s="59"/>
      <c r="J534" s="58"/>
      <c r="K534" s="45"/>
      <c r="N534" s="60"/>
    </row>
    <row r="535" spans="2:14" x14ac:dyDescent="0.25">
      <c r="B535" s="268"/>
      <c r="C535" s="40"/>
      <c r="D535" s="99"/>
      <c r="E535" s="42">
        <f t="shared" si="10"/>
        <v>0</v>
      </c>
      <c r="F535" s="135"/>
      <c r="H535" s="59"/>
      <c r="J535" s="58"/>
      <c r="K535" s="45"/>
      <c r="N535" s="60"/>
    </row>
    <row r="536" spans="2:14" x14ac:dyDescent="0.25">
      <c r="B536" s="268"/>
      <c r="C536" s="40"/>
      <c r="D536" s="99"/>
      <c r="E536" s="42">
        <f t="shared" si="10"/>
        <v>0</v>
      </c>
      <c r="F536" s="135"/>
      <c r="H536" s="59"/>
      <c r="J536" s="58"/>
      <c r="K536" s="45"/>
      <c r="N536" s="60"/>
    </row>
    <row r="537" spans="2:14" x14ac:dyDescent="0.25">
      <c r="B537" s="268"/>
      <c r="C537" s="40"/>
      <c r="D537" s="99"/>
      <c r="E537" s="42">
        <f t="shared" si="10"/>
        <v>0</v>
      </c>
      <c r="F537" s="135"/>
      <c r="H537" s="59"/>
      <c r="J537" s="58"/>
      <c r="K537" s="45"/>
      <c r="N537" s="60"/>
    </row>
    <row r="538" spans="2:14" x14ac:dyDescent="0.25">
      <c r="B538" s="268"/>
      <c r="C538" s="40"/>
      <c r="D538" s="99"/>
      <c r="E538" s="42">
        <f t="shared" si="10"/>
        <v>0</v>
      </c>
      <c r="F538" s="135"/>
      <c r="H538" s="59"/>
      <c r="J538" s="58"/>
      <c r="K538" s="45"/>
      <c r="N538" s="60"/>
    </row>
    <row r="539" spans="2:14" x14ac:dyDescent="0.25">
      <c r="B539" s="268"/>
      <c r="C539" s="40"/>
      <c r="D539" s="99"/>
      <c r="E539" s="42">
        <f t="shared" si="10"/>
        <v>0</v>
      </c>
      <c r="F539" s="135"/>
      <c r="H539" s="59"/>
      <c r="J539" s="58"/>
      <c r="K539" s="45"/>
      <c r="N539" s="60"/>
    </row>
    <row r="540" spans="2:14" x14ac:dyDescent="0.25">
      <c r="B540" s="268"/>
      <c r="C540" s="40"/>
      <c r="D540" s="99"/>
      <c r="E540" s="42">
        <f t="shared" si="10"/>
        <v>0</v>
      </c>
      <c r="F540" s="135"/>
      <c r="H540" s="59"/>
      <c r="J540" s="58"/>
      <c r="K540" s="45"/>
      <c r="N540" s="60"/>
    </row>
    <row r="541" spans="2:14" x14ac:dyDescent="0.25">
      <c r="B541" s="268"/>
      <c r="C541" s="40"/>
      <c r="D541" s="99"/>
      <c r="E541" s="42">
        <f t="shared" si="10"/>
        <v>0</v>
      </c>
      <c r="F541" s="135"/>
      <c r="H541" s="59"/>
      <c r="J541" s="58"/>
      <c r="K541" s="45"/>
      <c r="N541" s="60"/>
    </row>
    <row r="542" spans="2:14" x14ac:dyDescent="0.25">
      <c r="B542" s="268"/>
      <c r="C542" s="40"/>
      <c r="D542" s="99"/>
      <c r="E542" s="42">
        <f t="shared" si="10"/>
        <v>0</v>
      </c>
      <c r="F542" s="135"/>
      <c r="H542" s="59"/>
      <c r="J542" s="58"/>
      <c r="K542" s="45"/>
      <c r="N542" s="60"/>
    </row>
    <row r="543" spans="2:14" x14ac:dyDescent="0.25">
      <c r="B543" s="268"/>
      <c r="C543" s="40"/>
      <c r="D543" s="99"/>
      <c r="E543" s="42">
        <f t="shared" si="10"/>
        <v>0</v>
      </c>
      <c r="F543" s="135"/>
      <c r="H543" s="59"/>
      <c r="J543" s="58"/>
      <c r="K543" s="45"/>
      <c r="N543" s="60"/>
    </row>
    <row r="544" spans="2:14" x14ac:dyDescent="0.25">
      <c r="B544" s="268"/>
      <c r="C544" s="40"/>
      <c r="D544" s="99"/>
      <c r="E544" s="42">
        <f t="shared" si="10"/>
        <v>0</v>
      </c>
      <c r="F544" s="135"/>
      <c r="H544" s="59"/>
      <c r="J544" s="58"/>
      <c r="K544" s="45"/>
      <c r="N544" s="60"/>
    </row>
    <row r="545" spans="2:14" x14ac:dyDescent="0.25">
      <c r="B545" s="268"/>
      <c r="C545" s="40"/>
      <c r="D545" s="99"/>
      <c r="E545" s="42">
        <f t="shared" si="10"/>
        <v>0</v>
      </c>
      <c r="F545" s="135"/>
      <c r="H545" s="59"/>
      <c r="J545" s="58"/>
      <c r="K545" s="45"/>
      <c r="N545" s="60"/>
    </row>
    <row r="546" spans="2:14" x14ac:dyDescent="0.25">
      <c r="B546" s="268"/>
      <c r="C546" s="40"/>
      <c r="D546" s="99"/>
      <c r="E546" s="42">
        <f t="shared" si="10"/>
        <v>0</v>
      </c>
      <c r="F546" s="135"/>
      <c r="H546" s="59"/>
      <c r="J546" s="58"/>
      <c r="K546" s="45"/>
      <c r="N546" s="60"/>
    </row>
    <row r="547" spans="2:14" x14ac:dyDescent="0.25">
      <c r="B547" s="268"/>
      <c r="C547" s="40"/>
      <c r="D547" s="99"/>
      <c r="E547" s="42">
        <f t="shared" si="10"/>
        <v>0</v>
      </c>
      <c r="F547" s="135"/>
      <c r="H547" s="59"/>
      <c r="J547" s="58"/>
      <c r="K547" s="45"/>
      <c r="N547" s="60"/>
    </row>
    <row r="548" spans="2:14" x14ac:dyDescent="0.25">
      <c r="B548" s="268"/>
      <c r="C548" s="40"/>
      <c r="D548" s="99"/>
      <c r="E548" s="42">
        <f t="shared" si="10"/>
        <v>0</v>
      </c>
      <c r="F548" s="135"/>
      <c r="H548" s="59"/>
      <c r="J548" s="58"/>
      <c r="K548" s="45"/>
      <c r="N548" s="60"/>
    </row>
    <row r="549" spans="2:14" x14ac:dyDescent="0.25">
      <c r="B549" s="268"/>
      <c r="C549" s="40"/>
      <c r="D549" s="99"/>
      <c r="E549" s="42">
        <f t="shared" si="10"/>
        <v>0</v>
      </c>
      <c r="F549" s="135"/>
      <c r="H549" s="59"/>
      <c r="J549" s="58"/>
      <c r="K549" s="45"/>
      <c r="N549" s="60"/>
    </row>
    <row r="550" spans="2:14" x14ac:dyDescent="0.25">
      <c r="B550" s="268"/>
      <c r="C550" s="40"/>
      <c r="D550" s="99"/>
      <c r="E550" s="42">
        <f t="shared" si="10"/>
        <v>0</v>
      </c>
      <c r="F550" s="135"/>
      <c r="H550" s="59"/>
      <c r="J550" s="58"/>
      <c r="K550" s="45"/>
      <c r="N550" s="60"/>
    </row>
    <row r="551" spans="2:14" x14ac:dyDescent="0.25">
      <c r="B551" s="268"/>
      <c r="C551" s="40"/>
      <c r="D551" s="99"/>
      <c r="E551" s="42">
        <f t="shared" si="10"/>
        <v>0</v>
      </c>
      <c r="F551" s="135"/>
      <c r="H551" s="59"/>
      <c r="J551" s="58"/>
      <c r="K551" s="45"/>
      <c r="N551" s="60"/>
    </row>
    <row r="552" spans="2:14" x14ac:dyDescent="0.25">
      <c r="B552" s="268"/>
      <c r="C552" s="40"/>
      <c r="D552" s="99"/>
      <c r="E552" s="42">
        <f t="shared" si="10"/>
        <v>0</v>
      </c>
      <c r="F552" s="135"/>
      <c r="H552" s="59"/>
      <c r="J552" s="58"/>
      <c r="K552" s="45"/>
      <c r="N552" s="60"/>
    </row>
    <row r="553" spans="2:14" x14ac:dyDescent="0.25">
      <c r="B553" s="268"/>
      <c r="C553" s="40"/>
      <c r="D553" s="99"/>
      <c r="E553" s="42">
        <f t="shared" si="10"/>
        <v>0</v>
      </c>
      <c r="F553" s="135"/>
      <c r="H553" s="59"/>
      <c r="J553" s="58"/>
      <c r="K553" s="45"/>
      <c r="N553" s="60"/>
    </row>
    <row r="554" spans="2:14" x14ac:dyDescent="0.25">
      <c r="B554" s="268"/>
      <c r="C554" s="40"/>
      <c r="D554" s="99"/>
      <c r="E554" s="42">
        <f t="shared" si="10"/>
        <v>0</v>
      </c>
      <c r="F554" s="135"/>
      <c r="H554" s="59"/>
      <c r="J554" s="58"/>
      <c r="K554" s="45"/>
      <c r="N554" s="60"/>
    </row>
    <row r="555" spans="2:14" x14ac:dyDescent="0.25">
      <c r="B555" s="268"/>
      <c r="C555" s="40"/>
      <c r="D555" s="99"/>
      <c r="E555" s="42">
        <f t="shared" si="10"/>
        <v>0</v>
      </c>
      <c r="F555" s="135"/>
      <c r="H555" s="59"/>
      <c r="J555" s="58"/>
      <c r="K555" s="45"/>
      <c r="N555" s="60"/>
    </row>
    <row r="556" spans="2:14" x14ac:dyDescent="0.25">
      <c r="B556" s="268"/>
      <c r="C556" s="40"/>
      <c r="D556" s="99"/>
      <c r="E556" s="42">
        <f t="shared" si="10"/>
        <v>0</v>
      </c>
      <c r="F556" s="135"/>
      <c r="H556" s="59"/>
      <c r="J556" s="58"/>
      <c r="K556" s="45"/>
      <c r="N556" s="60"/>
    </row>
    <row r="557" spans="2:14" x14ac:dyDescent="0.25">
      <c r="B557" s="268"/>
      <c r="C557" s="40"/>
      <c r="D557" s="99"/>
      <c r="E557" s="42">
        <f t="shared" si="10"/>
        <v>0</v>
      </c>
      <c r="F557" s="135"/>
      <c r="H557" s="59"/>
      <c r="J557" s="58"/>
      <c r="K557" s="45"/>
      <c r="N557" s="60"/>
    </row>
    <row r="558" spans="2:14" x14ac:dyDescent="0.25">
      <c r="B558" s="268"/>
      <c r="C558" s="40"/>
      <c r="D558" s="99"/>
      <c r="E558" s="42">
        <f t="shared" si="10"/>
        <v>0</v>
      </c>
      <c r="F558" s="135"/>
      <c r="H558" s="59"/>
      <c r="J558" s="58"/>
      <c r="K558" s="45"/>
      <c r="N558" s="60"/>
    </row>
    <row r="559" spans="2:14" x14ac:dyDescent="0.25">
      <c r="B559" s="268"/>
      <c r="C559" s="40"/>
      <c r="D559" s="99"/>
      <c r="E559" s="42">
        <f t="shared" si="10"/>
        <v>0</v>
      </c>
      <c r="F559" s="135"/>
      <c r="H559" s="59"/>
      <c r="J559" s="58"/>
      <c r="K559" s="45"/>
      <c r="N559" s="60"/>
    </row>
    <row r="560" spans="2:14" x14ac:dyDescent="0.25">
      <c r="B560" s="268"/>
      <c r="C560" s="40"/>
      <c r="D560" s="99"/>
      <c r="E560" s="42">
        <f t="shared" si="10"/>
        <v>0</v>
      </c>
      <c r="F560" s="135"/>
      <c r="H560" s="59"/>
      <c r="J560" s="58"/>
      <c r="K560" s="45"/>
      <c r="N560" s="60"/>
    </row>
    <row r="561" spans="2:14" x14ac:dyDescent="0.25">
      <c r="B561" s="268"/>
      <c r="C561" s="40"/>
      <c r="D561" s="99"/>
      <c r="E561" s="42">
        <f t="shared" si="10"/>
        <v>0</v>
      </c>
      <c r="F561" s="135"/>
      <c r="H561" s="59"/>
      <c r="J561" s="58"/>
      <c r="K561" s="45"/>
      <c r="N561" s="60"/>
    </row>
    <row r="562" spans="2:14" x14ac:dyDescent="0.25">
      <c r="B562" s="268"/>
      <c r="C562" s="40"/>
      <c r="D562" s="99"/>
      <c r="E562" s="42">
        <f t="shared" si="10"/>
        <v>0</v>
      </c>
      <c r="F562" s="135"/>
      <c r="H562" s="59"/>
      <c r="J562" s="58"/>
      <c r="K562" s="45"/>
      <c r="N562" s="60"/>
    </row>
    <row r="563" spans="2:14" x14ac:dyDescent="0.25">
      <c r="B563" s="262"/>
      <c r="C563" s="40"/>
      <c r="D563" s="99"/>
      <c r="E563" s="42">
        <f t="shared" si="10"/>
        <v>0</v>
      </c>
      <c r="F563" s="135"/>
      <c r="H563" s="59"/>
      <c r="I563" s="61"/>
      <c r="J563" s="58"/>
      <c r="K563" s="45"/>
      <c r="N563" s="60"/>
    </row>
    <row r="564" spans="2:14" x14ac:dyDescent="0.25">
      <c r="B564" s="262"/>
      <c r="C564" s="40"/>
      <c r="D564" s="99"/>
      <c r="E564" s="42">
        <f t="shared" si="10"/>
        <v>0</v>
      </c>
      <c r="F564" s="135"/>
      <c r="H564" s="59"/>
      <c r="I564" s="61"/>
      <c r="J564" s="58"/>
      <c r="K564" s="45"/>
      <c r="N564" s="60"/>
    </row>
    <row r="565" spans="2:14" x14ac:dyDescent="0.25">
      <c r="B565" s="262"/>
      <c r="C565" s="40"/>
      <c r="D565" s="99"/>
      <c r="E565" s="42">
        <f t="shared" si="10"/>
        <v>0</v>
      </c>
      <c r="F565" s="135"/>
      <c r="H565" s="59"/>
      <c r="I565" s="61"/>
      <c r="J565" s="58"/>
      <c r="K565" s="45"/>
      <c r="N565" s="60"/>
    </row>
    <row r="566" spans="2:14" x14ac:dyDescent="0.25">
      <c r="B566" s="262"/>
      <c r="C566" s="40"/>
      <c r="D566" s="99"/>
      <c r="E566" s="42">
        <f t="shared" si="10"/>
        <v>0</v>
      </c>
      <c r="F566" s="135"/>
      <c r="H566" s="59"/>
      <c r="I566" s="61"/>
      <c r="J566" s="58"/>
      <c r="K566" s="45"/>
      <c r="N566" s="60"/>
    </row>
    <row r="567" spans="2:14" x14ac:dyDescent="0.25">
      <c r="B567" s="262"/>
      <c r="C567" s="40"/>
      <c r="D567" s="100"/>
      <c r="E567" s="42">
        <f t="shared" si="10"/>
        <v>0</v>
      </c>
      <c r="F567" s="135"/>
      <c r="H567" s="59"/>
      <c r="I567" s="61"/>
      <c r="J567" s="58"/>
      <c r="K567" s="45"/>
      <c r="N567" s="60"/>
    </row>
    <row r="568" spans="2:14" x14ac:dyDescent="0.25">
      <c r="B568" s="262"/>
      <c r="C568" s="40"/>
      <c r="D568" s="100"/>
      <c r="E568" s="42">
        <f t="shared" si="10"/>
        <v>0</v>
      </c>
      <c r="F568" s="135"/>
      <c r="H568" s="59"/>
      <c r="I568" s="61"/>
      <c r="J568" s="58"/>
      <c r="K568" s="45"/>
      <c r="N568" s="60"/>
    </row>
    <row r="569" spans="2:14" x14ac:dyDescent="0.25">
      <c r="B569" s="262"/>
      <c r="C569" s="40"/>
      <c r="D569" s="99"/>
      <c r="E569" s="42">
        <f t="shared" si="10"/>
        <v>0</v>
      </c>
      <c r="F569" s="135"/>
      <c r="H569" s="59"/>
      <c r="I569" s="61"/>
      <c r="J569" s="58"/>
      <c r="K569" s="45"/>
      <c r="N569" s="60"/>
    </row>
    <row r="570" spans="2:14" x14ac:dyDescent="0.25">
      <c r="B570" s="262"/>
      <c r="C570" s="40"/>
      <c r="D570" s="100"/>
      <c r="E570" s="42">
        <f t="shared" si="10"/>
        <v>0</v>
      </c>
      <c r="F570" s="135"/>
      <c r="H570" s="59"/>
      <c r="I570" s="61"/>
      <c r="J570" s="58"/>
      <c r="K570" s="45"/>
      <c r="N570" s="60"/>
    </row>
    <row r="571" spans="2:14" x14ac:dyDescent="0.25">
      <c r="B571" s="262"/>
      <c r="C571" s="40"/>
      <c r="D571" s="100"/>
      <c r="E571" s="42">
        <f t="shared" si="10"/>
        <v>0</v>
      </c>
      <c r="F571" s="135"/>
      <c r="H571" s="59"/>
      <c r="I571" s="61"/>
      <c r="J571" s="58"/>
      <c r="K571" s="45"/>
      <c r="N571" s="60"/>
    </row>
    <row r="572" spans="2:14" ht="15.75" thickBot="1" x14ac:dyDescent="0.3">
      <c r="B572" s="263"/>
      <c r="C572" s="259" t="s">
        <v>50</v>
      </c>
      <c r="D572" s="260"/>
      <c r="E572" s="175" t="e">
        <f>SUMPRODUCT(F527:F571/F572,E527:E571)</f>
        <v>#DIV/0!</v>
      </c>
      <c r="F572" s="176">
        <f>SUM(F527:F571)</f>
        <v>0</v>
      </c>
      <c r="H572" s="59"/>
      <c r="I572" s="61"/>
      <c r="J572" s="58"/>
      <c r="K572" s="45"/>
      <c r="N572" s="60"/>
    </row>
    <row r="573" spans="2:14" x14ac:dyDescent="0.25">
      <c r="B573" s="261" t="s">
        <v>6</v>
      </c>
      <c r="C573" s="131"/>
      <c r="D573" s="132"/>
      <c r="E573" s="133">
        <f>(D573-$C$6)/365</f>
        <v>0</v>
      </c>
      <c r="F573" s="136"/>
      <c r="H573" s="59"/>
      <c r="I573" s="61"/>
      <c r="J573" s="58"/>
      <c r="K573" s="45"/>
      <c r="N573" s="60"/>
    </row>
    <row r="574" spans="2:14" x14ac:dyDescent="0.25">
      <c r="B574" s="262"/>
      <c r="C574" s="40"/>
      <c r="D574" s="99"/>
      <c r="E574" s="42">
        <f t="shared" ref="E574:E617" si="11">(D574-$C$6)/365</f>
        <v>0</v>
      </c>
      <c r="F574" s="137"/>
      <c r="H574" s="59"/>
      <c r="I574" s="61"/>
      <c r="J574" s="58"/>
      <c r="K574" s="45"/>
      <c r="N574" s="60"/>
    </row>
    <row r="575" spans="2:14" x14ac:dyDescent="0.25">
      <c r="B575" s="262"/>
      <c r="C575" s="40"/>
      <c r="D575" s="100"/>
      <c r="E575" s="42">
        <f t="shared" si="11"/>
        <v>0</v>
      </c>
      <c r="F575" s="137"/>
      <c r="H575" s="59"/>
      <c r="I575" s="61"/>
      <c r="J575" s="58"/>
      <c r="K575" s="45"/>
      <c r="N575" s="60"/>
    </row>
    <row r="576" spans="2:14" x14ac:dyDescent="0.25">
      <c r="B576" s="262"/>
      <c r="C576" s="40"/>
      <c r="D576" s="99"/>
      <c r="E576" s="42">
        <f t="shared" si="11"/>
        <v>0</v>
      </c>
      <c r="F576" s="137"/>
      <c r="H576" s="59"/>
      <c r="I576" s="61"/>
      <c r="J576" s="58"/>
      <c r="K576" s="45"/>
      <c r="N576" s="60"/>
    </row>
    <row r="577" spans="2:14" x14ac:dyDescent="0.25">
      <c r="B577" s="262"/>
      <c r="C577" s="40"/>
      <c r="D577" s="99"/>
      <c r="E577" s="42">
        <f t="shared" si="11"/>
        <v>0</v>
      </c>
      <c r="F577" s="137"/>
      <c r="H577" s="59"/>
      <c r="I577" s="61"/>
      <c r="J577" s="58"/>
      <c r="K577" s="45"/>
      <c r="N577" s="60"/>
    </row>
    <row r="578" spans="2:14" x14ac:dyDescent="0.25">
      <c r="B578" s="262"/>
      <c r="C578" s="40"/>
      <c r="D578" s="99"/>
      <c r="E578" s="42">
        <f t="shared" si="11"/>
        <v>0</v>
      </c>
      <c r="F578" s="137"/>
      <c r="H578" s="59"/>
      <c r="I578" s="61"/>
      <c r="J578" s="58"/>
      <c r="K578" s="45"/>
      <c r="N578" s="60"/>
    </row>
    <row r="579" spans="2:14" x14ac:dyDescent="0.25">
      <c r="B579" s="262"/>
      <c r="C579" s="40"/>
      <c r="D579" s="99"/>
      <c r="E579" s="42">
        <f t="shared" si="11"/>
        <v>0</v>
      </c>
      <c r="F579" s="137"/>
      <c r="H579" s="59"/>
      <c r="I579" s="61"/>
      <c r="J579" s="58"/>
      <c r="K579" s="45"/>
      <c r="N579" s="60"/>
    </row>
    <row r="580" spans="2:14" x14ac:dyDescent="0.25">
      <c r="B580" s="262"/>
      <c r="C580" s="40"/>
      <c r="D580" s="99"/>
      <c r="E580" s="42">
        <f t="shared" si="11"/>
        <v>0</v>
      </c>
      <c r="F580" s="137"/>
      <c r="H580" s="59"/>
      <c r="I580" s="61"/>
      <c r="J580" s="58"/>
      <c r="K580" s="45"/>
      <c r="N580" s="60"/>
    </row>
    <row r="581" spans="2:14" x14ac:dyDescent="0.25">
      <c r="B581" s="262"/>
      <c r="C581" s="40"/>
      <c r="D581" s="99"/>
      <c r="E581" s="42">
        <f t="shared" si="11"/>
        <v>0</v>
      </c>
      <c r="F581" s="137"/>
      <c r="H581" s="59"/>
      <c r="I581" s="61"/>
      <c r="J581" s="58"/>
      <c r="K581" s="45"/>
      <c r="N581" s="60"/>
    </row>
    <row r="582" spans="2:14" x14ac:dyDescent="0.25">
      <c r="B582" s="262"/>
      <c r="C582" s="40"/>
      <c r="D582" s="99"/>
      <c r="E582" s="42">
        <f t="shared" si="11"/>
        <v>0</v>
      </c>
      <c r="F582" s="137"/>
      <c r="H582" s="59"/>
      <c r="I582" s="61"/>
      <c r="J582" s="58"/>
      <c r="K582" s="45"/>
      <c r="N582" s="60"/>
    </row>
    <row r="583" spans="2:14" x14ac:dyDescent="0.25">
      <c r="B583" s="262"/>
      <c r="C583" s="40"/>
      <c r="D583" s="100"/>
      <c r="E583" s="42">
        <f t="shared" si="11"/>
        <v>0</v>
      </c>
      <c r="F583" s="137"/>
      <c r="H583" s="59"/>
      <c r="I583" s="61"/>
      <c r="J583" s="58"/>
      <c r="K583" s="45"/>
      <c r="N583" s="60"/>
    </row>
    <row r="584" spans="2:14" x14ac:dyDescent="0.25">
      <c r="B584" s="262"/>
      <c r="C584" s="40"/>
      <c r="D584" s="100"/>
      <c r="E584" s="42">
        <f t="shared" si="11"/>
        <v>0</v>
      </c>
      <c r="F584" s="137"/>
      <c r="H584" s="59"/>
      <c r="I584" s="61"/>
      <c r="J584" s="58"/>
      <c r="K584" s="45"/>
      <c r="N584" s="60"/>
    </row>
    <row r="585" spans="2:14" x14ac:dyDescent="0.25">
      <c r="B585" s="262"/>
      <c r="C585" s="40"/>
      <c r="D585" s="100"/>
      <c r="E585" s="42">
        <f t="shared" si="11"/>
        <v>0</v>
      </c>
      <c r="F585" s="137"/>
      <c r="H585" s="59"/>
      <c r="I585" s="61"/>
      <c r="J585" s="58"/>
      <c r="K585" s="45"/>
      <c r="N585" s="60"/>
    </row>
    <row r="586" spans="2:14" x14ac:dyDescent="0.25">
      <c r="B586" s="262"/>
      <c r="C586" s="40"/>
      <c r="D586" s="99"/>
      <c r="E586" s="42">
        <f t="shared" si="11"/>
        <v>0</v>
      </c>
      <c r="F586" s="137"/>
      <c r="H586" s="59"/>
      <c r="I586" s="61"/>
      <c r="J586" s="58"/>
      <c r="K586" s="45"/>
      <c r="N586" s="60"/>
    </row>
    <row r="587" spans="2:14" x14ac:dyDescent="0.25">
      <c r="B587" s="262"/>
      <c r="C587" s="40"/>
      <c r="D587" s="99"/>
      <c r="E587" s="42">
        <f t="shared" si="11"/>
        <v>0</v>
      </c>
      <c r="F587" s="137"/>
      <c r="H587" s="59"/>
      <c r="I587" s="61"/>
      <c r="J587" s="58"/>
      <c r="K587" s="45"/>
      <c r="N587" s="60"/>
    </row>
    <row r="588" spans="2:14" x14ac:dyDescent="0.25">
      <c r="B588" s="262"/>
      <c r="C588" s="40"/>
      <c r="D588" s="99"/>
      <c r="E588" s="42">
        <f t="shared" si="11"/>
        <v>0</v>
      </c>
      <c r="F588" s="137"/>
      <c r="H588" s="59"/>
      <c r="I588" s="61"/>
      <c r="J588" s="58"/>
      <c r="K588" s="45"/>
      <c r="N588" s="60"/>
    </row>
    <row r="589" spans="2:14" x14ac:dyDescent="0.25">
      <c r="B589" s="262"/>
      <c r="C589" s="40"/>
      <c r="D589" s="99"/>
      <c r="E589" s="42">
        <f t="shared" si="11"/>
        <v>0</v>
      </c>
      <c r="F589" s="137"/>
      <c r="H589" s="59"/>
      <c r="I589" s="61"/>
      <c r="J589" s="58"/>
      <c r="K589" s="45"/>
      <c r="N589" s="60"/>
    </row>
    <row r="590" spans="2:14" x14ac:dyDescent="0.25">
      <c r="B590" s="262"/>
      <c r="C590" s="40"/>
      <c r="D590" s="100"/>
      <c r="E590" s="42">
        <f t="shared" si="11"/>
        <v>0</v>
      </c>
      <c r="F590" s="137"/>
      <c r="H590" s="59"/>
      <c r="I590" s="61"/>
      <c r="J590" s="58"/>
      <c r="K590" s="45"/>
      <c r="N590" s="60"/>
    </row>
    <row r="591" spans="2:14" x14ac:dyDescent="0.25">
      <c r="B591" s="262"/>
      <c r="C591" s="40"/>
      <c r="D591" s="99"/>
      <c r="E591" s="42">
        <f t="shared" si="11"/>
        <v>0</v>
      </c>
      <c r="F591" s="137"/>
      <c r="H591" s="59"/>
      <c r="I591" s="61"/>
      <c r="J591" s="58"/>
      <c r="K591" s="45"/>
      <c r="N591" s="60"/>
    </row>
    <row r="592" spans="2:14" x14ac:dyDescent="0.25">
      <c r="B592" s="262"/>
      <c r="C592" s="40"/>
      <c r="D592" s="99"/>
      <c r="E592" s="42">
        <f t="shared" si="11"/>
        <v>0</v>
      </c>
      <c r="F592" s="137"/>
      <c r="H592" s="59"/>
      <c r="I592" s="61"/>
      <c r="J592" s="58"/>
      <c r="K592" s="45"/>
      <c r="N592" s="60"/>
    </row>
    <row r="593" spans="2:14" x14ac:dyDescent="0.25">
      <c r="B593" s="262"/>
      <c r="C593" s="40"/>
      <c r="D593" s="99"/>
      <c r="E593" s="42">
        <f t="shared" si="11"/>
        <v>0</v>
      </c>
      <c r="F593" s="137"/>
      <c r="H593" s="59"/>
      <c r="I593" s="61"/>
      <c r="J593" s="58"/>
      <c r="K593" s="45"/>
      <c r="N593" s="60"/>
    </row>
    <row r="594" spans="2:14" x14ac:dyDescent="0.25">
      <c r="B594" s="262"/>
      <c r="C594" s="40"/>
      <c r="D594" s="100"/>
      <c r="E594" s="42">
        <f t="shared" si="11"/>
        <v>0</v>
      </c>
      <c r="F594" s="137"/>
      <c r="H594" s="59"/>
      <c r="I594" s="61"/>
      <c r="J594" s="58"/>
      <c r="K594" s="45"/>
      <c r="N594" s="60"/>
    </row>
    <row r="595" spans="2:14" x14ac:dyDescent="0.25">
      <c r="B595" s="262"/>
      <c r="C595" s="40"/>
      <c r="D595" s="99"/>
      <c r="E595" s="42">
        <f t="shared" si="11"/>
        <v>0</v>
      </c>
      <c r="F595" s="137"/>
      <c r="H595" s="59"/>
      <c r="I595" s="61"/>
      <c r="J595" s="58"/>
      <c r="K595" s="45"/>
      <c r="N595" s="60"/>
    </row>
    <row r="596" spans="2:14" x14ac:dyDescent="0.25">
      <c r="B596" s="262"/>
      <c r="C596" s="40"/>
      <c r="D596" s="100"/>
      <c r="E596" s="42">
        <f t="shared" si="11"/>
        <v>0</v>
      </c>
      <c r="F596" s="137"/>
      <c r="H596" s="59"/>
      <c r="I596" s="61"/>
      <c r="J596" s="58"/>
      <c r="K596" s="45"/>
      <c r="N596" s="60"/>
    </row>
    <row r="597" spans="2:14" x14ac:dyDescent="0.25">
      <c r="B597" s="262"/>
      <c r="C597" s="40"/>
      <c r="D597" s="100"/>
      <c r="E597" s="42">
        <f t="shared" si="11"/>
        <v>0</v>
      </c>
      <c r="F597" s="137"/>
      <c r="H597" s="59"/>
      <c r="I597" s="61"/>
      <c r="J597" s="58"/>
      <c r="K597" s="45"/>
      <c r="N597" s="60"/>
    </row>
    <row r="598" spans="2:14" x14ac:dyDescent="0.25">
      <c r="B598" s="262"/>
      <c r="C598" s="40"/>
      <c r="D598" s="99"/>
      <c r="E598" s="42">
        <f t="shared" si="11"/>
        <v>0</v>
      </c>
      <c r="F598" s="137"/>
      <c r="H598" s="59"/>
      <c r="I598" s="61"/>
      <c r="J598" s="58"/>
      <c r="K598" s="45"/>
      <c r="N598" s="60"/>
    </row>
    <row r="599" spans="2:14" x14ac:dyDescent="0.25">
      <c r="B599" s="262"/>
      <c r="C599" s="40"/>
      <c r="D599" s="100"/>
      <c r="E599" s="42">
        <f t="shared" si="11"/>
        <v>0</v>
      </c>
      <c r="F599" s="137"/>
      <c r="H599" s="59"/>
      <c r="I599" s="61"/>
      <c r="J599" s="58"/>
      <c r="K599" s="45"/>
      <c r="N599" s="60"/>
    </row>
    <row r="600" spans="2:14" x14ac:dyDescent="0.25">
      <c r="B600" s="262"/>
      <c r="C600" s="40"/>
      <c r="D600" s="99"/>
      <c r="E600" s="42">
        <f t="shared" si="11"/>
        <v>0</v>
      </c>
      <c r="F600" s="137"/>
      <c r="H600" s="59"/>
      <c r="I600" s="61"/>
      <c r="J600" s="58"/>
      <c r="K600" s="45"/>
      <c r="N600" s="60"/>
    </row>
    <row r="601" spans="2:14" x14ac:dyDescent="0.25">
      <c r="B601" s="262"/>
      <c r="C601" s="40"/>
      <c r="D601" s="100"/>
      <c r="E601" s="42">
        <f t="shared" si="11"/>
        <v>0</v>
      </c>
      <c r="F601" s="137"/>
      <c r="H601" s="59"/>
      <c r="I601" s="61"/>
      <c r="J601" s="58"/>
      <c r="K601" s="45"/>
      <c r="N601" s="60"/>
    </row>
    <row r="602" spans="2:14" x14ac:dyDescent="0.25">
      <c r="B602" s="262"/>
      <c r="C602" s="40"/>
      <c r="D602" s="99"/>
      <c r="E602" s="42">
        <f t="shared" si="11"/>
        <v>0</v>
      </c>
      <c r="F602" s="137"/>
      <c r="H602" s="59"/>
      <c r="I602" s="61"/>
      <c r="J602" s="58"/>
      <c r="K602" s="45"/>
      <c r="N602" s="60"/>
    </row>
    <row r="603" spans="2:14" x14ac:dyDescent="0.25">
      <c r="B603" s="262"/>
      <c r="C603" s="40"/>
      <c r="D603" s="100"/>
      <c r="E603" s="42">
        <f t="shared" si="11"/>
        <v>0</v>
      </c>
      <c r="F603" s="137"/>
      <c r="H603" s="59"/>
      <c r="I603" s="61"/>
      <c r="J603" s="58"/>
      <c r="K603" s="45"/>
      <c r="N603" s="60"/>
    </row>
    <row r="604" spans="2:14" x14ac:dyDescent="0.25">
      <c r="B604" s="262"/>
      <c r="C604" s="40"/>
      <c r="D604" s="99"/>
      <c r="E604" s="42">
        <f t="shared" si="11"/>
        <v>0</v>
      </c>
      <c r="F604" s="137"/>
      <c r="H604" s="59"/>
      <c r="I604" s="61"/>
      <c r="J604" s="58"/>
      <c r="K604" s="45"/>
      <c r="N604" s="60"/>
    </row>
    <row r="605" spans="2:14" x14ac:dyDescent="0.25">
      <c r="B605" s="262"/>
      <c r="C605" s="40"/>
      <c r="D605" s="99"/>
      <c r="E605" s="42">
        <f t="shared" si="11"/>
        <v>0</v>
      </c>
      <c r="F605" s="137"/>
      <c r="H605" s="59"/>
      <c r="I605" s="61"/>
      <c r="J605" s="58"/>
      <c r="K605" s="45"/>
      <c r="N605" s="60"/>
    </row>
    <row r="606" spans="2:14" x14ac:dyDescent="0.25">
      <c r="B606" s="262"/>
      <c r="C606" s="40"/>
      <c r="D606" s="99"/>
      <c r="E606" s="42">
        <f t="shared" si="11"/>
        <v>0</v>
      </c>
      <c r="F606" s="137"/>
      <c r="H606" s="59"/>
      <c r="I606" s="61"/>
      <c r="J606" s="58"/>
      <c r="K606" s="45"/>
      <c r="N606" s="60"/>
    </row>
    <row r="607" spans="2:14" x14ac:dyDescent="0.25">
      <c r="B607" s="262"/>
      <c r="C607" s="40"/>
      <c r="D607" s="100"/>
      <c r="E607" s="42">
        <f t="shared" si="11"/>
        <v>0</v>
      </c>
      <c r="F607" s="137"/>
      <c r="H607" s="59"/>
      <c r="I607" s="61"/>
      <c r="J607" s="58"/>
      <c r="K607" s="45"/>
      <c r="N607" s="60"/>
    </row>
    <row r="608" spans="2:14" x14ac:dyDescent="0.25">
      <c r="B608" s="262"/>
      <c r="C608" s="40"/>
      <c r="D608" s="99"/>
      <c r="E608" s="42">
        <f t="shared" si="11"/>
        <v>0</v>
      </c>
      <c r="F608" s="137"/>
      <c r="I608" s="61"/>
      <c r="J608" s="58"/>
      <c r="K608" s="45"/>
      <c r="N608" s="60"/>
    </row>
    <row r="609" spans="2:14" x14ac:dyDescent="0.25">
      <c r="B609" s="262"/>
      <c r="C609" s="40"/>
      <c r="D609" s="100"/>
      <c r="E609" s="42">
        <f t="shared" si="11"/>
        <v>0</v>
      </c>
      <c r="F609" s="137"/>
      <c r="J609" s="58"/>
      <c r="K609" s="45"/>
      <c r="N609" s="60"/>
    </row>
    <row r="610" spans="2:14" x14ac:dyDescent="0.25">
      <c r="B610" s="262"/>
      <c r="C610" s="40"/>
      <c r="D610" s="99"/>
      <c r="E610" s="42">
        <f t="shared" si="11"/>
        <v>0</v>
      </c>
      <c r="F610" s="137"/>
      <c r="J610" s="58"/>
      <c r="K610" s="45"/>
      <c r="N610" s="60"/>
    </row>
    <row r="611" spans="2:14" x14ac:dyDescent="0.25">
      <c r="B611" s="262"/>
      <c r="C611" s="40"/>
      <c r="D611" s="99"/>
      <c r="E611" s="42">
        <f t="shared" si="11"/>
        <v>0</v>
      </c>
      <c r="F611" s="137"/>
      <c r="J611" s="58"/>
      <c r="K611" s="45"/>
      <c r="N611" s="60"/>
    </row>
    <row r="612" spans="2:14" x14ac:dyDescent="0.25">
      <c r="B612" s="262"/>
      <c r="C612" s="40"/>
      <c r="D612" s="100"/>
      <c r="E612" s="42">
        <f t="shared" si="11"/>
        <v>0</v>
      </c>
      <c r="F612" s="137"/>
      <c r="J612" s="58"/>
      <c r="K612" s="45"/>
      <c r="N612" s="60"/>
    </row>
    <row r="613" spans="2:14" x14ac:dyDescent="0.25">
      <c r="B613" s="262"/>
      <c r="C613" s="40"/>
      <c r="D613" s="100"/>
      <c r="E613" s="42">
        <f t="shared" si="11"/>
        <v>0</v>
      </c>
      <c r="F613" s="137"/>
      <c r="J613" s="58"/>
      <c r="K613" s="45"/>
      <c r="N613" s="60"/>
    </row>
    <row r="614" spans="2:14" x14ac:dyDescent="0.25">
      <c r="B614" s="262"/>
      <c r="C614" s="40"/>
      <c r="D614" s="99"/>
      <c r="E614" s="42">
        <f t="shared" si="11"/>
        <v>0</v>
      </c>
      <c r="F614" s="137"/>
      <c r="J614" s="58"/>
      <c r="K614" s="45"/>
      <c r="N614" s="60"/>
    </row>
    <row r="615" spans="2:14" x14ac:dyDescent="0.25">
      <c r="B615" s="262"/>
      <c r="C615" s="40"/>
      <c r="D615" s="99"/>
      <c r="E615" s="42">
        <f t="shared" si="11"/>
        <v>0</v>
      </c>
      <c r="F615" s="137"/>
      <c r="J615" s="58"/>
      <c r="K615" s="45"/>
      <c r="N615" s="60"/>
    </row>
    <row r="616" spans="2:14" x14ac:dyDescent="0.25">
      <c r="B616" s="262"/>
      <c r="C616" s="40"/>
      <c r="D616" s="100"/>
      <c r="E616" s="42">
        <f t="shared" si="11"/>
        <v>0</v>
      </c>
      <c r="F616" s="137"/>
      <c r="J616" s="58"/>
      <c r="K616" s="45"/>
      <c r="N616" s="60"/>
    </row>
    <row r="617" spans="2:14" x14ac:dyDescent="0.25">
      <c r="B617" s="262"/>
      <c r="C617" s="40"/>
      <c r="D617" s="99"/>
      <c r="E617" s="42">
        <f t="shared" si="11"/>
        <v>0</v>
      </c>
      <c r="F617" s="137"/>
      <c r="J617" s="58"/>
      <c r="K617" s="45"/>
      <c r="N617" s="60"/>
    </row>
    <row r="618" spans="2:14" ht="15.75" thickBot="1" x14ac:dyDescent="0.3">
      <c r="B618" s="263"/>
      <c r="C618" s="259" t="s">
        <v>50</v>
      </c>
      <c r="D618" s="260"/>
      <c r="E618" s="175" t="e">
        <f>SUMPRODUCT(F573:F617/F618,E573:E617)</f>
        <v>#DIV/0!</v>
      </c>
      <c r="F618" s="176">
        <f>SUM(F573:F617)</f>
        <v>0</v>
      </c>
      <c r="J618" s="58"/>
      <c r="K618" s="45"/>
      <c r="N618" s="60"/>
    </row>
    <row r="619" spans="2:14" x14ac:dyDescent="0.25">
      <c r="B619" s="261" t="s">
        <v>7</v>
      </c>
      <c r="C619" s="131"/>
      <c r="D619" s="132"/>
      <c r="E619" s="133">
        <f>(D619-$C$6)/365</f>
        <v>0</v>
      </c>
      <c r="F619" s="136"/>
      <c r="J619" s="58"/>
      <c r="K619" s="45"/>
      <c r="N619" s="60"/>
    </row>
    <row r="620" spans="2:14" x14ac:dyDescent="0.25">
      <c r="B620" s="262"/>
      <c r="C620" s="40"/>
      <c r="D620" s="99"/>
      <c r="E620" s="42">
        <f t="shared" ref="E620:E663" si="12">(D620-$C$6)/365</f>
        <v>0</v>
      </c>
      <c r="F620" s="137"/>
      <c r="J620" s="58"/>
      <c r="K620" s="45"/>
      <c r="N620" s="60"/>
    </row>
    <row r="621" spans="2:14" x14ac:dyDescent="0.25">
      <c r="B621" s="262"/>
      <c r="C621" s="40"/>
      <c r="D621" s="100"/>
      <c r="E621" s="42">
        <f t="shared" si="12"/>
        <v>0</v>
      </c>
      <c r="F621" s="137"/>
      <c r="J621" s="58"/>
      <c r="K621" s="45"/>
      <c r="N621" s="60"/>
    </row>
    <row r="622" spans="2:14" x14ac:dyDescent="0.25">
      <c r="B622" s="262"/>
      <c r="C622" s="40"/>
      <c r="D622" s="100"/>
      <c r="E622" s="42">
        <f t="shared" si="12"/>
        <v>0</v>
      </c>
      <c r="F622" s="137"/>
    </row>
    <row r="623" spans="2:14" x14ac:dyDescent="0.25">
      <c r="B623" s="262"/>
      <c r="C623" s="40"/>
      <c r="D623" s="100"/>
      <c r="E623" s="42">
        <f t="shared" si="12"/>
        <v>0</v>
      </c>
      <c r="F623" s="137"/>
    </row>
    <row r="624" spans="2:14" x14ac:dyDescent="0.25">
      <c r="B624" s="262"/>
      <c r="C624" s="40"/>
      <c r="D624" s="99"/>
      <c r="E624" s="42">
        <f t="shared" si="12"/>
        <v>0</v>
      </c>
      <c r="F624" s="137"/>
    </row>
    <row r="625" spans="2:12" x14ac:dyDescent="0.25">
      <c r="B625" s="262"/>
      <c r="C625" s="40"/>
      <c r="D625" s="99"/>
      <c r="E625" s="42">
        <f t="shared" si="12"/>
        <v>0</v>
      </c>
      <c r="F625" s="137"/>
    </row>
    <row r="626" spans="2:12" x14ac:dyDescent="0.25">
      <c r="B626" s="262"/>
      <c r="C626" s="40"/>
      <c r="D626" s="99"/>
      <c r="E626" s="42">
        <f t="shared" si="12"/>
        <v>0</v>
      </c>
      <c r="F626" s="137"/>
      <c r="L626" s="58"/>
    </row>
    <row r="627" spans="2:12" x14ac:dyDescent="0.25">
      <c r="B627" s="262"/>
      <c r="C627" s="40"/>
      <c r="D627" s="99"/>
      <c r="E627" s="42">
        <f t="shared" si="12"/>
        <v>0</v>
      </c>
      <c r="F627" s="137"/>
      <c r="L627" s="58"/>
    </row>
    <row r="628" spans="2:12" x14ac:dyDescent="0.25">
      <c r="B628" s="262"/>
      <c r="C628" s="40"/>
      <c r="D628" s="100"/>
      <c r="E628" s="42">
        <f t="shared" si="12"/>
        <v>0</v>
      </c>
      <c r="F628" s="137"/>
      <c r="L628" s="58"/>
    </row>
    <row r="629" spans="2:12" x14ac:dyDescent="0.25">
      <c r="B629" s="262"/>
      <c r="C629" s="40"/>
      <c r="D629" s="99"/>
      <c r="E629" s="42">
        <f t="shared" si="12"/>
        <v>0</v>
      </c>
      <c r="F629" s="137"/>
      <c r="L629" s="58"/>
    </row>
    <row r="630" spans="2:12" x14ac:dyDescent="0.25">
      <c r="B630" s="262"/>
      <c r="C630" s="40"/>
      <c r="D630" s="99"/>
      <c r="E630" s="42">
        <f t="shared" si="12"/>
        <v>0</v>
      </c>
      <c r="F630" s="137"/>
      <c r="L630" s="58"/>
    </row>
    <row r="631" spans="2:12" x14ac:dyDescent="0.25">
      <c r="B631" s="262"/>
      <c r="C631" s="40"/>
      <c r="D631" s="100"/>
      <c r="E631" s="42">
        <f t="shared" si="12"/>
        <v>0</v>
      </c>
      <c r="F631" s="137"/>
      <c r="L631" s="58"/>
    </row>
    <row r="632" spans="2:12" x14ac:dyDescent="0.25">
      <c r="B632" s="262"/>
      <c r="C632" s="40"/>
      <c r="D632" s="100"/>
      <c r="E632" s="42">
        <f t="shared" si="12"/>
        <v>0</v>
      </c>
      <c r="F632" s="137"/>
      <c r="L632" s="58"/>
    </row>
    <row r="633" spans="2:12" x14ac:dyDescent="0.25">
      <c r="B633" s="262"/>
      <c r="C633" s="40"/>
      <c r="D633" s="100"/>
      <c r="E633" s="42">
        <f t="shared" si="12"/>
        <v>0</v>
      </c>
      <c r="F633" s="137"/>
      <c r="L633" s="58"/>
    </row>
    <row r="634" spans="2:12" x14ac:dyDescent="0.25">
      <c r="B634" s="262"/>
      <c r="C634" s="40"/>
      <c r="D634" s="99"/>
      <c r="E634" s="42">
        <f t="shared" si="12"/>
        <v>0</v>
      </c>
      <c r="F634" s="137"/>
      <c r="L634" s="58"/>
    </row>
    <row r="635" spans="2:12" x14ac:dyDescent="0.25">
      <c r="B635" s="262"/>
      <c r="C635" s="40"/>
      <c r="D635" s="100"/>
      <c r="E635" s="42">
        <f t="shared" si="12"/>
        <v>0</v>
      </c>
      <c r="F635" s="137"/>
      <c r="L635" s="58"/>
    </row>
    <row r="636" spans="2:12" x14ac:dyDescent="0.25">
      <c r="B636" s="262"/>
      <c r="C636" s="40"/>
      <c r="D636" s="99"/>
      <c r="E636" s="42">
        <f t="shared" si="12"/>
        <v>0</v>
      </c>
      <c r="F636" s="137"/>
      <c r="L636" s="58"/>
    </row>
    <row r="637" spans="2:12" x14ac:dyDescent="0.25">
      <c r="B637" s="262"/>
      <c r="C637" s="40"/>
      <c r="D637" s="100"/>
      <c r="E637" s="42">
        <f t="shared" si="12"/>
        <v>0</v>
      </c>
      <c r="F637" s="137"/>
      <c r="L637" s="58"/>
    </row>
    <row r="638" spans="2:12" x14ac:dyDescent="0.25">
      <c r="B638" s="262"/>
      <c r="C638" s="40"/>
      <c r="D638" s="99"/>
      <c r="E638" s="42">
        <f t="shared" si="12"/>
        <v>0</v>
      </c>
      <c r="F638" s="137"/>
      <c r="L638" s="58"/>
    </row>
    <row r="639" spans="2:12" x14ac:dyDescent="0.25">
      <c r="B639" s="262"/>
      <c r="C639" s="40"/>
      <c r="D639" s="99"/>
      <c r="E639" s="42">
        <f t="shared" si="12"/>
        <v>0</v>
      </c>
      <c r="F639" s="137"/>
      <c r="L639" s="58"/>
    </row>
    <row r="640" spans="2:12" x14ac:dyDescent="0.25">
      <c r="B640" s="262"/>
      <c r="C640" s="40"/>
      <c r="D640" s="99"/>
      <c r="E640" s="42">
        <f t="shared" si="12"/>
        <v>0</v>
      </c>
      <c r="F640" s="137"/>
      <c r="L640" s="58"/>
    </row>
    <row r="641" spans="2:12" x14ac:dyDescent="0.25">
      <c r="B641" s="262"/>
      <c r="C641" s="40"/>
      <c r="D641" s="100"/>
      <c r="E641" s="42">
        <f t="shared" si="12"/>
        <v>0</v>
      </c>
      <c r="F641" s="137"/>
      <c r="L641" s="58"/>
    </row>
    <row r="642" spans="2:12" x14ac:dyDescent="0.25">
      <c r="B642" s="262"/>
      <c r="C642" s="40"/>
      <c r="D642" s="99"/>
      <c r="E642" s="42">
        <f t="shared" si="12"/>
        <v>0</v>
      </c>
      <c r="F642" s="137"/>
      <c r="L642" s="58"/>
    </row>
    <row r="643" spans="2:12" x14ac:dyDescent="0.25">
      <c r="B643" s="262"/>
      <c r="C643" s="40"/>
      <c r="D643" s="100"/>
      <c r="E643" s="42">
        <f t="shared" si="12"/>
        <v>0</v>
      </c>
      <c r="F643" s="137"/>
      <c r="L643" s="58"/>
    </row>
    <row r="644" spans="2:12" x14ac:dyDescent="0.25">
      <c r="B644" s="262"/>
      <c r="C644" s="40"/>
      <c r="D644" s="99"/>
      <c r="E644" s="42">
        <f t="shared" si="12"/>
        <v>0</v>
      </c>
      <c r="F644" s="137"/>
      <c r="L644" s="58"/>
    </row>
    <row r="645" spans="2:12" x14ac:dyDescent="0.25">
      <c r="B645" s="262"/>
      <c r="C645" s="40"/>
      <c r="D645" s="100"/>
      <c r="E645" s="42">
        <f t="shared" si="12"/>
        <v>0</v>
      </c>
      <c r="F645" s="137"/>
      <c r="L645" s="58"/>
    </row>
    <row r="646" spans="2:12" x14ac:dyDescent="0.25">
      <c r="B646" s="262"/>
      <c r="C646" s="40"/>
      <c r="D646" s="99"/>
      <c r="E646" s="42">
        <f t="shared" si="12"/>
        <v>0</v>
      </c>
      <c r="F646" s="137"/>
      <c r="L646" s="58"/>
    </row>
    <row r="647" spans="2:12" x14ac:dyDescent="0.25">
      <c r="B647" s="262"/>
      <c r="C647" s="40"/>
      <c r="D647" s="100"/>
      <c r="E647" s="42">
        <f t="shared" si="12"/>
        <v>0</v>
      </c>
      <c r="F647" s="137"/>
      <c r="L647" s="58"/>
    </row>
    <row r="648" spans="2:12" x14ac:dyDescent="0.25">
      <c r="B648" s="262"/>
      <c r="C648" s="40"/>
      <c r="D648" s="99"/>
      <c r="E648" s="42">
        <f t="shared" si="12"/>
        <v>0</v>
      </c>
      <c r="F648" s="137"/>
      <c r="L648" s="58"/>
    </row>
    <row r="649" spans="2:12" x14ac:dyDescent="0.25">
      <c r="B649" s="262"/>
      <c r="C649" s="40"/>
      <c r="D649" s="100"/>
      <c r="E649" s="42">
        <f t="shared" si="12"/>
        <v>0</v>
      </c>
      <c r="F649" s="137"/>
      <c r="L649" s="58"/>
    </row>
    <row r="650" spans="2:12" x14ac:dyDescent="0.25">
      <c r="B650" s="262"/>
      <c r="C650" s="40"/>
      <c r="D650" s="100"/>
      <c r="E650" s="42">
        <f t="shared" si="12"/>
        <v>0</v>
      </c>
      <c r="F650" s="137"/>
      <c r="L650" s="58"/>
    </row>
    <row r="651" spans="2:12" x14ac:dyDescent="0.25">
      <c r="B651" s="262"/>
      <c r="C651" s="40"/>
      <c r="D651" s="100"/>
      <c r="E651" s="42">
        <f t="shared" si="12"/>
        <v>0</v>
      </c>
      <c r="F651" s="137"/>
      <c r="L651" s="58"/>
    </row>
    <row r="652" spans="2:12" x14ac:dyDescent="0.25">
      <c r="B652" s="262"/>
      <c r="C652" s="40"/>
      <c r="D652" s="100"/>
      <c r="E652" s="42">
        <f t="shared" si="12"/>
        <v>0</v>
      </c>
      <c r="F652" s="137"/>
      <c r="L652" s="58"/>
    </row>
    <row r="653" spans="2:12" x14ac:dyDescent="0.25">
      <c r="B653" s="262"/>
      <c r="C653" s="40"/>
      <c r="D653" s="100"/>
      <c r="E653" s="42">
        <f t="shared" si="12"/>
        <v>0</v>
      </c>
      <c r="F653" s="137"/>
      <c r="L653" s="58"/>
    </row>
    <row r="654" spans="2:12" x14ac:dyDescent="0.25">
      <c r="B654" s="262"/>
      <c r="C654" s="40"/>
      <c r="D654" s="99"/>
      <c r="E654" s="42">
        <f t="shared" si="12"/>
        <v>0</v>
      </c>
      <c r="F654" s="137"/>
      <c r="L654" s="58"/>
    </row>
    <row r="655" spans="2:12" x14ac:dyDescent="0.25">
      <c r="B655" s="262"/>
      <c r="C655" s="40"/>
      <c r="D655" s="100"/>
      <c r="E655" s="42">
        <f t="shared" si="12"/>
        <v>0</v>
      </c>
      <c r="F655" s="137"/>
      <c r="L655" s="58"/>
    </row>
    <row r="656" spans="2:12" x14ac:dyDescent="0.25">
      <c r="B656" s="262"/>
      <c r="C656" s="40"/>
      <c r="D656" s="100"/>
      <c r="E656" s="42">
        <f t="shared" si="12"/>
        <v>0</v>
      </c>
      <c r="F656" s="137"/>
      <c r="L656" s="58"/>
    </row>
    <row r="657" spans="2:12" x14ac:dyDescent="0.25">
      <c r="B657" s="262"/>
      <c r="C657" s="40"/>
      <c r="D657" s="100"/>
      <c r="E657" s="42">
        <f t="shared" si="12"/>
        <v>0</v>
      </c>
      <c r="F657" s="137"/>
      <c r="L657" s="58"/>
    </row>
    <row r="658" spans="2:12" x14ac:dyDescent="0.25">
      <c r="B658" s="262"/>
      <c r="C658" s="40"/>
      <c r="D658" s="99"/>
      <c r="E658" s="42">
        <f t="shared" si="12"/>
        <v>0</v>
      </c>
      <c r="F658" s="137"/>
      <c r="L658" s="58"/>
    </row>
    <row r="659" spans="2:12" x14ac:dyDescent="0.25">
      <c r="B659" s="262"/>
      <c r="C659" s="40"/>
      <c r="D659" s="100"/>
      <c r="E659" s="42">
        <f t="shared" si="12"/>
        <v>0</v>
      </c>
      <c r="F659" s="137"/>
      <c r="L659" s="58"/>
    </row>
    <row r="660" spans="2:12" x14ac:dyDescent="0.25">
      <c r="B660" s="262"/>
      <c r="C660" s="40"/>
      <c r="D660" s="99"/>
      <c r="E660" s="42">
        <f t="shared" si="12"/>
        <v>0</v>
      </c>
      <c r="F660" s="137"/>
      <c r="L660" s="58"/>
    </row>
    <row r="661" spans="2:12" x14ac:dyDescent="0.25">
      <c r="B661" s="262"/>
      <c r="C661" s="40"/>
      <c r="D661" s="99"/>
      <c r="E661" s="42">
        <f t="shared" si="12"/>
        <v>0</v>
      </c>
      <c r="F661" s="137"/>
      <c r="L661" s="58"/>
    </row>
    <row r="662" spans="2:12" x14ac:dyDescent="0.25">
      <c r="B662" s="262"/>
      <c r="C662" s="40"/>
      <c r="D662" s="99"/>
      <c r="E662" s="42">
        <f t="shared" si="12"/>
        <v>0</v>
      </c>
      <c r="F662" s="137"/>
      <c r="L662" s="58"/>
    </row>
    <row r="663" spans="2:12" x14ac:dyDescent="0.25">
      <c r="B663" s="262"/>
      <c r="C663" s="40"/>
      <c r="D663" s="99"/>
      <c r="E663" s="42">
        <f t="shared" si="12"/>
        <v>0</v>
      </c>
      <c r="F663" s="137"/>
      <c r="L663" s="58"/>
    </row>
    <row r="664" spans="2:12" ht="15.75" thickBot="1" x14ac:dyDescent="0.3">
      <c r="B664" s="263"/>
      <c r="C664" s="259" t="s">
        <v>50</v>
      </c>
      <c r="D664" s="260"/>
      <c r="E664" s="175" t="e">
        <f>SUMPRODUCT(F619:F663/F664,E619:E663)</f>
        <v>#DIV/0!</v>
      </c>
      <c r="F664" s="176">
        <f>SUM(F619:F663)</f>
        <v>0</v>
      </c>
      <c r="J664" s="58"/>
    </row>
    <row r="665" spans="2:12" x14ac:dyDescent="0.25">
      <c r="B665" s="62"/>
      <c r="J665" s="58"/>
    </row>
    <row r="666" spans="2:12" x14ac:dyDescent="0.25">
      <c r="B666" s="62"/>
      <c r="J666" s="58"/>
    </row>
    <row r="667" spans="2:12" x14ac:dyDescent="0.25">
      <c r="B667" s="62"/>
      <c r="J667" s="58"/>
    </row>
    <row r="668" spans="2:12" x14ac:dyDescent="0.25">
      <c r="B668" s="62"/>
      <c r="J668" s="58"/>
    </row>
    <row r="669" spans="2:12" x14ac:dyDescent="0.25">
      <c r="B669" s="62"/>
      <c r="J669" s="58"/>
    </row>
    <row r="670" spans="2:12" x14ac:dyDescent="0.25">
      <c r="B670" s="62"/>
      <c r="J670" s="58"/>
    </row>
    <row r="671" spans="2:12" x14ac:dyDescent="0.25">
      <c r="B671" s="62"/>
      <c r="J671" s="58"/>
    </row>
    <row r="672" spans="2:12" x14ac:dyDescent="0.25">
      <c r="B672" s="62"/>
      <c r="J672" s="58"/>
    </row>
    <row r="673" spans="2:10" x14ac:dyDescent="0.25">
      <c r="B673" s="62"/>
      <c r="J673" s="58"/>
    </row>
    <row r="674" spans="2:10" x14ac:dyDescent="0.25">
      <c r="B674" s="62"/>
      <c r="J674" s="58"/>
    </row>
    <row r="675" spans="2:10" x14ac:dyDescent="0.25">
      <c r="B675" s="62"/>
      <c r="J675" s="58"/>
    </row>
    <row r="676" spans="2:10" x14ac:dyDescent="0.25">
      <c r="B676" s="62"/>
    </row>
    <row r="677" spans="2:10" x14ac:dyDescent="0.25">
      <c r="B677" s="62"/>
    </row>
    <row r="678" spans="2:10" x14ac:dyDescent="0.25">
      <c r="B678" s="62"/>
    </row>
    <row r="679" spans="2:10" x14ac:dyDescent="0.25">
      <c r="B679" s="62"/>
    </row>
    <row r="680" spans="2:10" x14ac:dyDescent="0.25">
      <c r="B680" s="62"/>
    </row>
    <row r="681" spans="2:10" x14ac:dyDescent="0.25">
      <c r="B681" s="62"/>
    </row>
    <row r="682" spans="2:10" x14ac:dyDescent="0.25">
      <c r="B682" s="62"/>
    </row>
    <row r="683" spans="2:10" x14ac:dyDescent="0.25">
      <c r="B683" s="62"/>
    </row>
    <row r="684" spans="2:10" x14ac:dyDescent="0.25">
      <c r="B684" s="62"/>
    </row>
    <row r="685" spans="2:10" x14ac:dyDescent="0.25">
      <c r="B685" s="62"/>
    </row>
    <row r="686" spans="2:10" x14ac:dyDescent="0.25">
      <c r="B686" s="62"/>
    </row>
    <row r="687" spans="2:10" x14ac:dyDescent="0.25">
      <c r="B687" s="62"/>
    </row>
    <row r="688" spans="2:10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2" x14ac:dyDescent="0.25">
      <c r="B705" s="62"/>
    </row>
    <row r="706" spans="2:2" x14ac:dyDescent="0.25">
      <c r="B706" s="62"/>
    </row>
    <row r="707" spans="2:2" x14ac:dyDescent="0.25">
      <c r="B707" s="62"/>
    </row>
    <row r="708" spans="2:2" x14ac:dyDescent="0.25">
      <c r="B708" s="62"/>
    </row>
    <row r="709" spans="2:2" x14ac:dyDescent="0.25">
      <c r="B709" s="62"/>
    </row>
    <row r="710" spans="2:2" x14ac:dyDescent="0.25">
      <c r="B710" s="62"/>
    </row>
    <row r="711" spans="2:2" x14ac:dyDescent="0.25">
      <c r="B711" s="62"/>
    </row>
    <row r="712" spans="2:2" x14ac:dyDescent="0.25">
      <c r="B712" s="62"/>
    </row>
    <row r="713" spans="2:2" x14ac:dyDescent="0.25">
      <c r="B713" s="62"/>
    </row>
    <row r="714" spans="2:2" x14ac:dyDescent="0.25">
      <c r="B714" s="62"/>
    </row>
    <row r="715" spans="2:2" x14ac:dyDescent="0.25">
      <c r="B715" s="62"/>
    </row>
    <row r="716" spans="2:2" x14ac:dyDescent="0.25">
      <c r="B716" s="62"/>
    </row>
    <row r="717" spans="2:2" x14ac:dyDescent="0.25">
      <c r="B717" s="62"/>
    </row>
    <row r="718" spans="2:2" x14ac:dyDescent="0.25">
      <c r="B718" s="62"/>
    </row>
    <row r="719" spans="2:2" x14ac:dyDescent="0.25">
      <c r="B719" s="62"/>
    </row>
    <row r="720" spans="2:2" x14ac:dyDescent="0.25">
      <c r="B720" s="62"/>
    </row>
    <row r="721" spans="2:2" x14ac:dyDescent="0.25">
      <c r="B721" s="62"/>
    </row>
    <row r="722" spans="2:2" x14ac:dyDescent="0.25">
      <c r="B722" s="62"/>
    </row>
    <row r="723" spans="2:2" x14ac:dyDescent="0.25">
      <c r="B723" s="62"/>
    </row>
    <row r="724" spans="2:2" x14ac:dyDescent="0.25">
      <c r="B724" s="62"/>
    </row>
    <row r="725" spans="2:2" x14ac:dyDescent="0.25">
      <c r="B725" s="62"/>
    </row>
    <row r="726" spans="2:2" x14ac:dyDescent="0.25">
      <c r="B726" s="62"/>
    </row>
    <row r="727" spans="2:2" x14ac:dyDescent="0.25">
      <c r="B727" s="62"/>
    </row>
    <row r="728" spans="2:2" x14ac:dyDescent="0.25">
      <c r="B728" s="62"/>
    </row>
    <row r="729" spans="2:2" x14ac:dyDescent="0.25">
      <c r="B729" s="62"/>
    </row>
    <row r="730" spans="2:2" x14ac:dyDescent="0.25">
      <c r="B730" s="62"/>
    </row>
    <row r="731" spans="2:2" x14ac:dyDescent="0.25">
      <c r="B731" s="62"/>
    </row>
    <row r="732" spans="2:2" x14ac:dyDescent="0.25">
      <c r="B732" s="62"/>
    </row>
    <row r="733" spans="2:2" x14ac:dyDescent="0.25">
      <c r="B733" s="62"/>
    </row>
    <row r="734" spans="2:2" x14ac:dyDescent="0.25">
      <c r="B734" s="62"/>
    </row>
    <row r="735" spans="2:2" x14ac:dyDescent="0.25">
      <c r="B735" s="62"/>
    </row>
    <row r="736" spans="2:2" x14ac:dyDescent="0.25">
      <c r="B736" s="62"/>
    </row>
    <row r="737" spans="2:2" x14ac:dyDescent="0.25">
      <c r="B737" s="62"/>
    </row>
    <row r="738" spans="2:2" x14ac:dyDescent="0.25">
      <c r="B738" s="62"/>
    </row>
    <row r="739" spans="2:2" x14ac:dyDescent="0.25">
      <c r="B739" s="62"/>
    </row>
    <row r="740" spans="2:2" x14ac:dyDescent="0.25">
      <c r="B740" s="62"/>
    </row>
    <row r="741" spans="2:2" x14ac:dyDescent="0.25">
      <c r="B741" s="62"/>
    </row>
    <row r="742" spans="2:2" x14ac:dyDescent="0.25">
      <c r="B742" s="62"/>
    </row>
    <row r="743" spans="2:2" x14ac:dyDescent="0.25">
      <c r="B743" s="62"/>
    </row>
    <row r="744" spans="2:2" x14ac:dyDescent="0.25">
      <c r="B744" s="62"/>
    </row>
    <row r="745" spans="2:2" x14ac:dyDescent="0.25">
      <c r="B745" s="62"/>
    </row>
    <row r="746" spans="2:2" x14ac:dyDescent="0.25">
      <c r="B746" s="62"/>
    </row>
    <row r="747" spans="2:2" x14ac:dyDescent="0.25">
      <c r="B747" s="62"/>
    </row>
    <row r="748" spans="2:2" x14ac:dyDescent="0.25">
      <c r="B748" s="62"/>
    </row>
    <row r="749" spans="2:2" x14ac:dyDescent="0.25">
      <c r="B749" s="62"/>
    </row>
    <row r="750" spans="2:2" x14ac:dyDescent="0.25">
      <c r="B750" s="62"/>
    </row>
    <row r="751" spans="2:2" x14ac:dyDescent="0.25">
      <c r="B751" s="62"/>
    </row>
    <row r="752" spans="2:2" x14ac:dyDescent="0.25">
      <c r="B752" s="62"/>
    </row>
    <row r="753" spans="2:2" x14ac:dyDescent="0.25">
      <c r="B753" s="62"/>
    </row>
    <row r="754" spans="2:2" x14ac:dyDescent="0.25">
      <c r="B754" s="62"/>
    </row>
    <row r="755" spans="2:2" x14ac:dyDescent="0.25">
      <c r="B755" s="62"/>
    </row>
    <row r="756" spans="2:2" x14ac:dyDescent="0.25">
      <c r="B756" s="62"/>
    </row>
    <row r="757" spans="2:2" x14ac:dyDescent="0.25">
      <c r="B757" s="62"/>
    </row>
    <row r="758" spans="2:2" x14ac:dyDescent="0.25">
      <c r="B758" s="62"/>
    </row>
    <row r="759" spans="2:2" x14ac:dyDescent="0.25">
      <c r="B759" s="62"/>
    </row>
    <row r="760" spans="2:2" x14ac:dyDescent="0.25">
      <c r="B760" s="62"/>
    </row>
    <row r="761" spans="2:2" x14ac:dyDescent="0.25">
      <c r="B761" s="62"/>
    </row>
    <row r="762" spans="2:2" x14ac:dyDescent="0.25">
      <c r="B762" s="62"/>
    </row>
    <row r="763" spans="2:2" x14ac:dyDescent="0.25">
      <c r="B763" s="62"/>
    </row>
    <row r="764" spans="2:2" x14ac:dyDescent="0.25">
      <c r="B764" s="62"/>
    </row>
    <row r="765" spans="2:2" x14ac:dyDescent="0.25">
      <c r="B765" s="62"/>
    </row>
    <row r="766" spans="2:2" x14ac:dyDescent="0.25">
      <c r="B766" s="62"/>
    </row>
    <row r="767" spans="2:2" x14ac:dyDescent="0.25">
      <c r="B767" s="62"/>
    </row>
    <row r="768" spans="2:2" x14ac:dyDescent="0.25">
      <c r="B768" s="62"/>
    </row>
    <row r="769" spans="2:2" x14ac:dyDescent="0.25">
      <c r="B769" s="62"/>
    </row>
    <row r="770" spans="2:2" x14ac:dyDescent="0.25">
      <c r="B770" s="62"/>
    </row>
    <row r="771" spans="2:2" x14ac:dyDescent="0.25">
      <c r="B771" s="62"/>
    </row>
  </sheetData>
  <mergeCells count="50">
    <mergeCell ref="B527:B572"/>
    <mergeCell ref="C572:D572"/>
    <mergeCell ref="B573:B618"/>
    <mergeCell ref="C618:D618"/>
    <mergeCell ref="B619:B664"/>
    <mergeCell ref="C664:D664"/>
    <mergeCell ref="A504:G504"/>
    <mergeCell ref="G509:G510"/>
    <mergeCell ref="C511:C512"/>
    <mergeCell ref="A522:M522"/>
    <mergeCell ref="B525:F525"/>
    <mergeCell ref="J525:L525"/>
    <mergeCell ref="B365:B410"/>
    <mergeCell ref="C410:D410"/>
    <mergeCell ref="B411:B456"/>
    <mergeCell ref="C456:D456"/>
    <mergeCell ref="B457:B502"/>
    <mergeCell ref="C502:D502"/>
    <mergeCell ref="A342:G342"/>
    <mergeCell ref="G347:G348"/>
    <mergeCell ref="C349:C350"/>
    <mergeCell ref="A360:M360"/>
    <mergeCell ref="B363:F363"/>
    <mergeCell ref="J363:L363"/>
    <mergeCell ref="B203:B248"/>
    <mergeCell ref="C248:D248"/>
    <mergeCell ref="B249:B294"/>
    <mergeCell ref="C294:D294"/>
    <mergeCell ref="B295:B340"/>
    <mergeCell ref="C340:D340"/>
    <mergeCell ref="A180:G180"/>
    <mergeCell ref="G185:G186"/>
    <mergeCell ref="C187:C188"/>
    <mergeCell ref="A198:M198"/>
    <mergeCell ref="B201:F201"/>
    <mergeCell ref="J201:L201"/>
    <mergeCell ref="B41:B86"/>
    <mergeCell ref="C86:D86"/>
    <mergeCell ref="B87:B132"/>
    <mergeCell ref="C132:D132"/>
    <mergeCell ref="B133:B178"/>
    <mergeCell ref="C178:D178"/>
    <mergeCell ref="B39:F39"/>
    <mergeCell ref="J39:L39"/>
    <mergeCell ref="A18:G18"/>
    <mergeCell ref="E4:G9"/>
    <mergeCell ref="A17:M17"/>
    <mergeCell ref="G23:G24"/>
    <mergeCell ref="C25:C26"/>
    <mergeCell ref="A36:M36"/>
  </mergeCells>
  <dataValidations count="2">
    <dataValidation allowBlank="1" showErrorMessage="1" sqref="J1:XFD7 L8:XFD10 A1:I10 B19:C21 B181:C183 B343:C345 B505:C507" xr:uid="{CDA2BE03-CF18-4DE5-B1A2-975823ED9106}"/>
    <dataValidation allowBlank="1" showInputMessage="1" showErrorMessage="1" promptTitle="Duration Proxy Method" prompt="FOR TTSEC USE ONLY" sqref="E12" xr:uid="{ABDA5753-CDD6-4085-971B-56848323ACD4}"/>
  </dataValidation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8246-9578-45C9-ACCF-832FD0184DE2}">
  <dimension ref="A1:M103"/>
  <sheetViews>
    <sheetView zoomScale="85" zoomScaleNormal="85" workbookViewId="0"/>
  </sheetViews>
  <sheetFormatPr defaultColWidth="8.85546875" defaultRowHeight="15" x14ac:dyDescent="0.25"/>
  <cols>
    <col min="1" max="1" width="8.85546875" style="2"/>
    <col min="2" max="2" width="29.5703125" style="2" bestFit="1" customWidth="1"/>
    <col min="3" max="3" width="25.140625" style="2" customWidth="1"/>
    <col min="4" max="6" width="16.85546875" style="2" customWidth="1"/>
    <col min="7" max="7" width="8.85546875" style="2"/>
    <col min="8" max="8" width="10.85546875" style="2" bestFit="1" customWidth="1"/>
    <col min="9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237</v>
      </c>
      <c r="I1" s="29"/>
    </row>
    <row r="2" spans="1:13" x14ac:dyDescent="0.25">
      <c r="A2" s="27"/>
      <c r="B2" s="28" t="s">
        <v>464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13" ht="14.45" customHeight="1" x14ac:dyDescent="0.25">
      <c r="A11" s="255" t="s">
        <v>268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2" spans="1:13" ht="14.45" customHeight="1" x14ac:dyDescent="0.25">
      <c r="A12" s="278" t="s">
        <v>240</v>
      </c>
      <c r="B12" s="279"/>
      <c r="C12" s="279"/>
      <c r="D12" s="279"/>
      <c r="E12" s="279"/>
      <c r="F12" s="97"/>
      <c r="G12" s="97"/>
      <c r="H12" s="97"/>
      <c r="I12" s="97"/>
      <c r="J12" s="97"/>
      <c r="K12" s="97"/>
      <c r="L12" s="97"/>
      <c r="M12" s="97"/>
    </row>
    <row r="13" spans="1:13" ht="14.45" customHeight="1" x14ac:dyDescent="0.25">
      <c r="A13" s="97"/>
      <c r="B13" s="28" t="s">
        <v>372</v>
      </c>
      <c r="C13" s="203">
        <f>VLOOKUP(B13,'Cover Sheet'!$A$19:$B$23,2,FALSE)</f>
        <v>0</v>
      </c>
      <c r="D13" s="111"/>
      <c r="E13" s="111"/>
      <c r="F13" s="97"/>
      <c r="G13" s="97"/>
      <c r="H13" s="97"/>
      <c r="I13" s="97"/>
      <c r="J13" s="97"/>
      <c r="K13" s="97"/>
      <c r="L13" s="97"/>
      <c r="M13" s="97"/>
    </row>
    <row r="14" spans="1:13" ht="14.45" customHeight="1" x14ac:dyDescent="0.25">
      <c r="A14" s="97"/>
      <c r="B14" s="28" t="s">
        <v>260</v>
      </c>
      <c r="C14" s="65">
        <f>VLOOKUP(B14,'Cover Sheet'!$A$19:$B$23,2,FALSE)</f>
        <v>0</v>
      </c>
      <c r="D14" s="111"/>
      <c r="E14" s="111"/>
      <c r="F14" s="97"/>
      <c r="G14" s="97"/>
      <c r="H14" s="97"/>
      <c r="I14" s="97"/>
      <c r="J14" s="97"/>
      <c r="K14" s="97"/>
      <c r="L14" s="97"/>
      <c r="M14" s="97"/>
    </row>
    <row r="15" spans="1:13" ht="14.45" customHeight="1" x14ac:dyDescent="0.25">
      <c r="A15" s="97"/>
      <c r="B15" s="28" t="s">
        <v>385</v>
      </c>
      <c r="C15" s="65">
        <f>VLOOKUP(B15,'Cover Sheet'!$A$19:$B$23,2,FALSE)</f>
        <v>0</v>
      </c>
      <c r="D15" s="111"/>
      <c r="E15" s="111"/>
      <c r="F15" s="97"/>
      <c r="G15" s="97"/>
      <c r="H15" s="97"/>
      <c r="I15" s="97"/>
      <c r="J15" s="97"/>
      <c r="K15" s="97"/>
      <c r="L15" s="97"/>
      <c r="M15" s="97"/>
    </row>
    <row r="16" spans="1:13" x14ac:dyDescent="0.25">
      <c r="A16" s="7"/>
    </row>
    <row r="17" spans="1:7" ht="30" x14ac:dyDescent="0.25">
      <c r="B17" s="98"/>
      <c r="C17" s="177" t="s">
        <v>192</v>
      </c>
      <c r="D17" s="177" t="s">
        <v>193</v>
      </c>
      <c r="E17" s="177" t="s">
        <v>39</v>
      </c>
    </row>
    <row r="18" spans="1:7" x14ac:dyDescent="0.25">
      <c r="C18" s="178" t="s">
        <v>127</v>
      </c>
      <c r="D18" s="178" t="s">
        <v>23</v>
      </c>
      <c r="E18" s="178" t="s">
        <v>127</v>
      </c>
    </row>
    <row r="19" spans="1:7" ht="27.95" customHeight="1" x14ac:dyDescent="0.25">
      <c r="A19" s="124">
        <v>401</v>
      </c>
      <c r="B19" s="102" t="s">
        <v>197</v>
      </c>
      <c r="C19" s="54"/>
      <c r="D19" s="162">
        <v>0</v>
      </c>
      <c r="E19" s="165">
        <f>+C19*D19</f>
        <v>0</v>
      </c>
    </row>
    <row r="20" spans="1:7" ht="30" x14ac:dyDescent="0.25">
      <c r="A20" s="124">
        <v>402</v>
      </c>
      <c r="B20" s="102" t="s">
        <v>196</v>
      </c>
      <c r="C20" s="54"/>
      <c r="D20" s="179">
        <v>1.6E-2</v>
      </c>
      <c r="E20" s="165">
        <f t="shared" ref="E20:E31" si="0">+C20*D20</f>
        <v>0</v>
      </c>
    </row>
    <row r="21" spans="1:7" x14ac:dyDescent="0.25">
      <c r="A21" s="124">
        <v>403</v>
      </c>
      <c r="B21" s="102" t="s">
        <v>194</v>
      </c>
      <c r="C21" s="103"/>
      <c r="D21" s="9"/>
      <c r="E21" s="103"/>
    </row>
    <row r="22" spans="1:7" x14ac:dyDescent="0.25">
      <c r="A22" s="124">
        <v>4031</v>
      </c>
      <c r="B22" s="2" t="s">
        <v>0</v>
      </c>
      <c r="C22" s="54"/>
      <c r="D22" s="162">
        <v>0</v>
      </c>
      <c r="E22" s="165">
        <f t="shared" ref="E22:E23" si="1">+C22*D22</f>
        <v>0</v>
      </c>
    </row>
    <row r="23" spans="1:7" x14ac:dyDescent="0.25">
      <c r="A23" s="124">
        <v>4032</v>
      </c>
      <c r="B23" s="2" t="s">
        <v>1</v>
      </c>
      <c r="C23" s="54"/>
      <c r="D23" s="179">
        <v>1.6E-2</v>
      </c>
      <c r="E23" s="165">
        <f t="shared" si="1"/>
        <v>0</v>
      </c>
    </row>
    <row r="24" spans="1:7" x14ac:dyDescent="0.25">
      <c r="A24" s="124">
        <v>4033</v>
      </c>
      <c r="B24" s="2" t="s">
        <v>2</v>
      </c>
      <c r="C24" s="54"/>
      <c r="D24" s="162">
        <v>0.08</v>
      </c>
      <c r="E24" s="165">
        <f t="shared" ref="E24" si="2">+C24*D24</f>
        <v>0</v>
      </c>
    </row>
    <row r="25" spans="1:7" x14ac:dyDescent="0.25">
      <c r="A25" s="124">
        <v>4034</v>
      </c>
      <c r="B25" s="2" t="s">
        <v>3</v>
      </c>
      <c r="C25" s="54"/>
      <c r="D25" s="162">
        <v>0.12</v>
      </c>
      <c r="E25" s="165">
        <f t="shared" si="0"/>
        <v>0</v>
      </c>
      <c r="G25" s="103"/>
    </row>
    <row r="26" spans="1:7" x14ac:dyDescent="0.25">
      <c r="A26" s="124">
        <v>4035</v>
      </c>
      <c r="B26" s="2" t="s">
        <v>4</v>
      </c>
      <c r="C26" s="54"/>
      <c r="D26" s="162">
        <v>0.08</v>
      </c>
      <c r="E26" s="165">
        <f>+C26*D26</f>
        <v>0</v>
      </c>
    </row>
    <row r="27" spans="1:7" ht="29.1" customHeight="1" x14ac:dyDescent="0.25">
      <c r="A27" s="124">
        <v>404</v>
      </c>
      <c r="B27" s="102" t="s">
        <v>195</v>
      </c>
      <c r="C27" s="103"/>
      <c r="D27" s="9"/>
      <c r="E27" s="103"/>
    </row>
    <row r="28" spans="1:7" x14ac:dyDescent="0.25">
      <c r="A28" s="124">
        <v>4041</v>
      </c>
      <c r="B28" s="2" t="s">
        <v>0</v>
      </c>
      <c r="C28" s="54"/>
      <c r="D28" s="162">
        <v>0</v>
      </c>
      <c r="E28" s="165">
        <f t="shared" ref="E28" si="3">+C28*D28</f>
        <v>0</v>
      </c>
    </row>
    <row r="29" spans="1:7" x14ac:dyDescent="0.25">
      <c r="A29" s="124">
        <v>4042</v>
      </c>
      <c r="B29" s="2" t="s">
        <v>1</v>
      </c>
      <c r="C29" s="54"/>
      <c r="D29" s="179">
        <v>1.6E-2</v>
      </c>
      <c r="E29" s="165">
        <f t="shared" si="0"/>
        <v>0</v>
      </c>
    </row>
    <row r="30" spans="1:7" x14ac:dyDescent="0.25">
      <c r="A30" s="124">
        <v>4043</v>
      </c>
      <c r="B30" s="2" t="s">
        <v>2</v>
      </c>
      <c r="C30" s="54"/>
      <c r="D30" s="162">
        <v>0.08</v>
      </c>
      <c r="E30" s="165">
        <f t="shared" si="0"/>
        <v>0</v>
      </c>
    </row>
    <row r="31" spans="1:7" x14ac:dyDescent="0.25">
      <c r="A31" s="124">
        <v>4044</v>
      </c>
      <c r="B31" s="2" t="s">
        <v>3</v>
      </c>
      <c r="C31" s="54"/>
      <c r="D31" s="162">
        <v>0.12</v>
      </c>
      <c r="E31" s="165">
        <f t="shared" si="0"/>
        <v>0</v>
      </c>
    </row>
    <row r="32" spans="1:7" x14ac:dyDescent="0.25">
      <c r="A32" s="124">
        <v>4045</v>
      </c>
      <c r="B32" s="2" t="s">
        <v>4</v>
      </c>
      <c r="C32" s="54"/>
      <c r="D32" s="162">
        <v>0.08</v>
      </c>
      <c r="E32" s="165">
        <f>+C32*D32</f>
        <v>0</v>
      </c>
      <c r="G32" s="103"/>
    </row>
    <row r="33" spans="1:13" ht="30.75" thickBot="1" x14ac:dyDescent="0.3">
      <c r="A33" s="124">
        <v>405</v>
      </c>
      <c r="B33" s="39" t="s">
        <v>418</v>
      </c>
      <c r="E33" s="180">
        <f>SUM(E19:E32)</f>
        <v>0</v>
      </c>
    </row>
    <row r="34" spans="1:13" ht="15.75" thickTop="1" x14ac:dyDescent="0.25"/>
    <row r="35" spans="1:13" ht="14.45" customHeight="1" x14ac:dyDescent="0.25">
      <c r="A35" s="278" t="s">
        <v>249</v>
      </c>
      <c r="B35" s="279"/>
      <c r="C35" s="279"/>
      <c r="D35" s="279"/>
      <c r="E35" s="279"/>
      <c r="F35" s="97"/>
      <c r="G35" s="97"/>
      <c r="H35" s="97"/>
      <c r="I35" s="97"/>
      <c r="J35" s="97"/>
      <c r="K35" s="97"/>
      <c r="L35" s="97"/>
      <c r="M35" s="97"/>
    </row>
    <row r="36" spans="1:13" ht="14.45" customHeight="1" x14ac:dyDescent="0.25">
      <c r="A36" s="97"/>
      <c r="B36" s="28" t="s">
        <v>384</v>
      </c>
      <c r="C36" s="203">
        <f>VLOOKUP(B36,'Cover Sheet'!$A$24:$B$28,2,FALSE)</f>
        <v>0</v>
      </c>
      <c r="D36" s="111"/>
      <c r="E36" s="111"/>
      <c r="F36" s="97"/>
      <c r="G36" s="97"/>
      <c r="H36" s="97"/>
      <c r="I36" s="97"/>
      <c r="J36" s="97"/>
      <c r="K36" s="97"/>
      <c r="L36" s="97"/>
      <c r="M36" s="97"/>
    </row>
    <row r="37" spans="1:13" ht="14.45" customHeight="1" x14ac:dyDescent="0.25">
      <c r="A37" s="97"/>
      <c r="B37" s="28" t="s">
        <v>261</v>
      </c>
      <c r="C37" s="65">
        <f>VLOOKUP(B37,'Cover Sheet'!$A$24:$B$28,2,FALSE)</f>
        <v>0</v>
      </c>
      <c r="D37" s="111"/>
      <c r="E37" s="111"/>
      <c r="F37" s="97"/>
      <c r="G37" s="97"/>
      <c r="H37" s="97"/>
      <c r="I37" s="97"/>
      <c r="J37" s="97"/>
      <c r="K37" s="97"/>
      <c r="L37" s="97"/>
      <c r="M37" s="97"/>
    </row>
    <row r="38" spans="1:13" ht="14.45" customHeight="1" x14ac:dyDescent="0.25">
      <c r="A38" s="97"/>
      <c r="B38" s="28" t="s">
        <v>381</v>
      </c>
      <c r="C38" s="65">
        <f>VLOOKUP(B38,'Cover Sheet'!$A$24:$B$28,2,FALSE)</f>
        <v>0</v>
      </c>
      <c r="D38" s="111"/>
      <c r="E38" s="111"/>
      <c r="F38" s="97"/>
      <c r="G38" s="97"/>
      <c r="H38" s="97"/>
      <c r="I38" s="97"/>
      <c r="J38" s="97"/>
      <c r="K38" s="97"/>
      <c r="L38" s="97"/>
      <c r="M38" s="97"/>
    </row>
    <row r="39" spans="1:13" x14ac:dyDescent="0.25">
      <c r="A39" s="7"/>
    </row>
    <row r="40" spans="1:13" ht="30" x14ac:dyDescent="0.25">
      <c r="B40" s="98"/>
      <c r="C40" s="177" t="s">
        <v>192</v>
      </c>
      <c r="D40" s="177" t="s">
        <v>193</v>
      </c>
      <c r="E40" s="177" t="s">
        <v>39</v>
      </c>
    </row>
    <row r="41" spans="1:13" x14ac:dyDescent="0.25">
      <c r="C41" s="178" t="s">
        <v>127</v>
      </c>
      <c r="D41" s="178" t="s">
        <v>23</v>
      </c>
      <c r="E41" s="178" t="s">
        <v>127</v>
      </c>
    </row>
    <row r="42" spans="1:13" ht="27.95" customHeight="1" x14ac:dyDescent="0.25">
      <c r="A42" s="124">
        <v>401</v>
      </c>
      <c r="B42" s="102" t="s">
        <v>197</v>
      </c>
      <c r="C42" s="54"/>
      <c r="D42" s="162">
        <v>0</v>
      </c>
      <c r="E42" s="165">
        <f>+C42*D42</f>
        <v>0</v>
      </c>
    </row>
    <row r="43" spans="1:13" ht="30" x14ac:dyDescent="0.25">
      <c r="A43" s="124">
        <v>402</v>
      </c>
      <c r="B43" s="102" t="s">
        <v>196</v>
      </c>
      <c r="C43" s="54"/>
      <c r="D43" s="179">
        <v>1.6E-2</v>
      </c>
      <c r="E43" s="165">
        <f t="shared" ref="E43" si="4">+C43*D43</f>
        <v>0</v>
      </c>
    </row>
    <row r="44" spans="1:13" x14ac:dyDescent="0.25">
      <c r="A44" s="124">
        <v>403</v>
      </c>
      <c r="B44" s="102" t="s">
        <v>194</v>
      </c>
      <c r="C44" s="103"/>
      <c r="D44" s="9"/>
      <c r="E44" s="103"/>
    </row>
    <row r="45" spans="1:13" x14ac:dyDescent="0.25">
      <c r="A45" s="124">
        <v>4031</v>
      </c>
      <c r="B45" s="2" t="s">
        <v>0</v>
      </c>
      <c r="C45" s="54"/>
      <c r="D45" s="162">
        <v>0</v>
      </c>
      <c r="E45" s="165">
        <f t="shared" ref="E45:E46" si="5">+C45*D45</f>
        <v>0</v>
      </c>
    </row>
    <row r="46" spans="1:13" x14ac:dyDescent="0.25">
      <c r="A46" s="124">
        <v>4032</v>
      </c>
      <c r="B46" s="2" t="s">
        <v>1</v>
      </c>
      <c r="C46" s="54"/>
      <c r="D46" s="179">
        <v>1.6E-2</v>
      </c>
      <c r="E46" s="165">
        <f t="shared" si="5"/>
        <v>0</v>
      </c>
    </row>
    <row r="47" spans="1:13" x14ac:dyDescent="0.25">
      <c r="A47" s="124">
        <v>4033</v>
      </c>
      <c r="B47" s="2" t="s">
        <v>2</v>
      </c>
      <c r="C47" s="54"/>
      <c r="D47" s="162">
        <v>0.08</v>
      </c>
      <c r="E47" s="165">
        <f t="shared" ref="E47:E48" si="6">+C47*D47</f>
        <v>0</v>
      </c>
    </row>
    <row r="48" spans="1:13" x14ac:dyDescent="0.25">
      <c r="A48" s="124">
        <v>4034</v>
      </c>
      <c r="B48" s="2" t="s">
        <v>3</v>
      </c>
      <c r="C48" s="54"/>
      <c r="D48" s="162">
        <v>0.12</v>
      </c>
      <c r="E48" s="165">
        <f t="shared" si="6"/>
        <v>0</v>
      </c>
      <c r="G48" s="103"/>
    </row>
    <row r="49" spans="1:13" x14ac:dyDescent="0.25">
      <c r="A49" s="124">
        <v>4035</v>
      </c>
      <c r="B49" s="2" t="s">
        <v>4</v>
      </c>
      <c r="C49" s="54"/>
      <c r="D49" s="162">
        <v>0.08</v>
      </c>
      <c r="E49" s="165">
        <f>+C49*D49</f>
        <v>0</v>
      </c>
    </row>
    <row r="50" spans="1:13" ht="29.1" customHeight="1" x14ac:dyDescent="0.25">
      <c r="A50" s="124">
        <v>404</v>
      </c>
      <c r="B50" s="102" t="s">
        <v>195</v>
      </c>
      <c r="C50" s="103"/>
      <c r="D50" s="9"/>
      <c r="E50" s="103"/>
    </row>
    <row r="51" spans="1:13" x14ac:dyDescent="0.25">
      <c r="A51" s="124">
        <v>4041</v>
      </c>
      <c r="B51" s="2" t="s">
        <v>0</v>
      </c>
      <c r="C51" s="54"/>
      <c r="D51" s="162">
        <v>0</v>
      </c>
      <c r="E51" s="165">
        <f t="shared" ref="E51:E54" si="7">+C51*D51</f>
        <v>0</v>
      </c>
    </row>
    <row r="52" spans="1:13" x14ac:dyDescent="0.25">
      <c r="A52" s="124">
        <v>4042</v>
      </c>
      <c r="B52" s="2" t="s">
        <v>1</v>
      </c>
      <c r="C52" s="54"/>
      <c r="D52" s="179">
        <v>1.6E-2</v>
      </c>
      <c r="E52" s="165">
        <f t="shared" si="7"/>
        <v>0</v>
      </c>
    </row>
    <row r="53" spans="1:13" x14ac:dyDescent="0.25">
      <c r="A53" s="124">
        <v>4043</v>
      </c>
      <c r="B53" s="2" t="s">
        <v>2</v>
      </c>
      <c r="C53" s="54"/>
      <c r="D53" s="162">
        <v>0.08</v>
      </c>
      <c r="E53" s="165">
        <f t="shared" si="7"/>
        <v>0</v>
      </c>
    </row>
    <row r="54" spans="1:13" x14ac:dyDescent="0.25">
      <c r="A54" s="124">
        <v>4044</v>
      </c>
      <c r="B54" s="2" t="s">
        <v>3</v>
      </c>
      <c r="C54" s="54"/>
      <c r="D54" s="162">
        <v>0.12</v>
      </c>
      <c r="E54" s="165">
        <f t="shared" si="7"/>
        <v>0</v>
      </c>
    </row>
    <row r="55" spans="1:13" x14ac:dyDescent="0.25">
      <c r="A55" s="124">
        <v>4045</v>
      </c>
      <c r="B55" s="2" t="s">
        <v>4</v>
      </c>
      <c r="C55" s="54"/>
      <c r="D55" s="162">
        <v>0.08</v>
      </c>
      <c r="E55" s="165">
        <f>+C55*D55</f>
        <v>0</v>
      </c>
      <c r="G55" s="103"/>
    </row>
    <row r="56" spans="1:13" ht="30.75" thickBot="1" x14ac:dyDescent="0.3">
      <c r="A56" s="124">
        <v>405</v>
      </c>
      <c r="B56" s="39" t="s">
        <v>418</v>
      </c>
      <c r="E56" s="180">
        <f>SUM(E42:E55)</f>
        <v>0</v>
      </c>
    </row>
    <row r="57" spans="1:13" ht="15.75" thickTop="1" x14ac:dyDescent="0.25"/>
    <row r="58" spans="1:13" ht="14.45" customHeight="1" x14ac:dyDescent="0.25">
      <c r="A58" s="278" t="s">
        <v>250</v>
      </c>
      <c r="B58" s="279"/>
      <c r="C58" s="279"/>
      <c r="D58" s="279"/>
      <c r="E58" s="279"/>
      <c r="F58" s="97"/>
      <c r="G58" s="97"/>
      <c r="H58" s="97"/>
      <c r="I58" s="97"/>
      <c r="J58" s="97"/>
      <c r="K58" s="97"/>
      <c r="L58" s="97"/>
      <c r="M58" s="97"/>
    </row>
    <row r="59" spans="1:13" ht="14.45" customHeight="1" x14ac:dyDescent="0.25">
      <c r="A59" s="97"/>
      <c r="B59" s="28" t="s">
        <v>380</v>
      </c>
      <c r="C59" s="203">
        <f>VLOOKUP(B59,'Cover Sheet'!$A$29:$B$33,2,FALSE)</f>
        <v>0</v>
      </c>
      <c r="D59" s="111"/>
      <c r="E59" s="111"/>
      <c r="F59" s="97"/>
      <c r="G59" s="97"/>
      <c r="H59" s="97"/>
      <c r="I59" s="97"/>
      <c r="J59" s="97"/>
      <c r="K59" s="97"/>
      <c r="L59" s="97"/>
      <c r="M59" s="97"/>
    </row>
    <row r="60" spans="1:13" ht="14.45" customHeight="1" x14ac:dyDescent="0.25">
      <c r="A60" s="97"/>
      <c r="B60" s="28" t="s">
        <v>266</v>
      </c>
      <c r="C60" s="65">
        <f>VLOOKUP(B60,'Cover Sheet'!$A$29:$B$33,2,FALSE)</f>
        <v>0</v>
      </c>
      <c r="D60" s="111"/>
      <c r="E60" s="111"/>
      <c r="F60" s="97"/>
      <c r="G60" s="97"/>
      <c r="H60" s="97"/>
      <c r="I60" s="97"/>
      <c r="J60" s="97"/>
      <c r="K60" s="97"/>
      <c r="L60" s="97"/>
      <c r="M60" s="97"/>
    </row>
    <row r="61" spans="1:13" ht="14.45" customHeight="1" x14ac:dyDescent="0.25">
      <c r="A61" s="97"/>
      <c r="B61" s="28" t="s">
        <v>377</v>
      </c>
      <c r="C61" s="65">
        <f>VLOOKUP(B61,'Cover Sheet'!$A$29:$B$33,2,FALSE)</f>
        <v>0</v>
      </c>
      <c r="D61" s="111"/>
      <c r="E61" s="111"/>
      <c r="F61" s="97"/>
      <c r="G61" s="97"/>
      <c r="H61" s="97"/>
      <c r="I61" s="97"/>
      <c r="J61" s="97"/>
      <c r="K61" s="97"/>
      <c r="L61" s="97"/>
      <c r="M61" s="97"/>
    </row>
    <row r="62" spans="1:13" x14ac:dyDescent="0.25">
      <c r="A62" s="7"/>
    </row>
    <row r="63" spans="1:13" ht="30" x14ac:dyDescent="0.25">
      <c r="B63" s="98"/>
      <c r="C63" s="177" t="s">
        <v>192</v>
      </c>
      <c r="D63" s="177" t="s">
        <v>193</v>
      </c>
      <c r="E63" s="177" t="s">
        <v>39</v>
      </c>
    </row>
    <row r="64" spans="1:13" x14ac:dyDescent="0.25">
      <c r="C64" s="178" t="s">
        <v>127</v>
      </c>
      <c r="D64" s="178" t="s">
        <v>23</v>
      </c>
      <c r="E64" s="178" t="s">
        <v>127</v>
      </c>
    </row>
    <row r="65" spans="1:7" ht="27.95" customHeight="1" x14ac:dyDescent="0.25">
      <c r="A65" s="124">
        <v>401</v>
      </c>
      <c r="B65" s="102" t="s">
        <v>197</v>
      </c>
      <c r="C65" s="54"/>
      <c r="D65" s="162">
        <v>0</v>
      </c>
      <c r="E65" s="165">
        <f>+C65*D65</f>
        <v>0</v>
      </c>
    </row>
    <row r="66" spans="1:7" ht="30" x14ac:dyDescent="0.25">
      <c r="A66" s="124">
        <v>402</v>
      </c>
      <c r="B66" s="102" t="s">
        <v>196</v>
      </c>
      <c r="C66" s="54"/>
      <c r="D66" s="179">
        <v>1.6E-2</v>
      </c>
      <c r="E66" s="165">
        <f t="shared" ref="E66" si="8">+C66*D66</f>
        <v>0</v>
      </c>
    </row>
    <row r="67" spans="1:7" x14ac:dyDescent="0.25">
      <c r="A67" s="124">
        <v>403</v>
      </c>
      <c r="B67" s="102" t="s">
        <v>194</v>
      </c>
      <c r="C67" s="103"/>
      <c r="D67" s="9"/>
      <c r="E67" s="103"/>
    </row>
    <row r="68" spans="1:7" x14ac:dyDescent="0.25">
      <c r="A68" s="124">
        <v>4031</v>
      </c>
      <c r="B68" s="2" t="s">
        <v>0</v>
      </c>
      <c r="C68" s="54"/>
      <c r="D68" s="162">
        <v>0</v>
      </c>
      <c r="E68" s="165">
        <f t="shared" ref="E68:E69" si="9">+C68*D68</f>
        <v>0</v>
      </c>
    </row>
    <row r="69" spans="1:7" x14ac:dyDescent="0.25">
      <c r="A69" s="124">
        <v>4032</v>
      </c>
      <c r="B69" s="2" t="s">
        <v>1</v>
      </c>
      <c r="C69" s="54"/>
      <c r="D69" s="179">
        <v>1.6E-2</v>
      </c>
      <c r="E69" s="165">
        <f t="shared" si="9"/>
        <v>0</v>
      </c>
    </row>
    <row r="70" spans="1:7" x14ac:dyDescent="0.25">
      <c r="A70" s="124">
        <v>4033</v>
      </c>
      <c r="B70" s="2" t="s">
        <v>2</v>
      </c>
      <c r="C70" s="54"/>
      <c r="D70" s="162">
        <v>0.08</v>
      </c>
      <c r="E70" s="165">
        <f t="shared" ref="E70:E71" si="10">+C70*D70</f>
        <v>0</v>
      </c>
    </row>
    <row r="71" spans="1:7" x14ac:dyDescent="0.25">
      <c r="A71" s="124">
        <v>4034</v>
      </c>
      <c r="B71" s="2" t="s">
        <v>3</v>
      </c>
      <c r="C71" s="54"/>
      <c r="D71" s="162">
        <v>0.12</v>
      </c>
      <c r="E71" s="165">
        <f t="shared" si="10"/>
        <v>0</v>
      </c>
      <c r="G71" s="103"/>
    </row>
    <row r="72" spans="1:7" x14ac:dyDescent="0.25">
      <c r="A72" s="124">
        <v>4035</v>
      </c>
      <c r="B72" s="2" t="s">
        <v>4</v>
      </c>
      <c r="C72" s="54"/>
      <c r="D72" s="162">
        <v>0.08</v>
      </c>
      <c r="E72" s="165">
        <f>+C72*D72</f>
        <v>0</v>
      </c>
    </row>
    <row r="73" spans="1:7" ht="29.1" customHeight="1" x14ac:dyDescent="0.25">
      <c r="A73" s="124">
        <v>404</v>
      </c>
      <c r="B73" s="102" t="s">
        <v>195</v>
      </c>
      <c r="C73" s="103"/>
      <c r="D73" s="9"/>
      <c r="E73" s="103"/>
    </row>
    <row r="74" spans="1:7" x14ac:dyDescent="0.25">
      <c r="A74" s="124">
        <v>4041</v>
      </c>
      <c r="B74" s="2" t="s">
        <v>0</v>
      </c>
      <c r="C74" s="54"/>
      <c r="D74" s="162">
        <v>0</v>
      </c>
      <c r="E74" s="165">
        <f t="shared" ref="E74:E77" si="11">+C74*D74</f>
        <v>0</v>
      </c>
    </row>
    <row r="75" spans="1:7" x14ac:dyDescent="0.25">
      <c r="A75" s="124">
        <v>4042</v>
      </c>
      <c r="B75" s="2" t="s">
        <v>1</v>
      </c>
      <c r="C75" s="54"/>
      <c r="D75" s="179">
        <v>1.6E-2</v>
      </c>
      <c r="E75" s="165">
        <f t="shared" si="11"/>
        <v>0</v>
      </c>
    </row>
    <row r="76" spans="1:7" x14ac:dyDescent="0.25">
      <c r="A76" s="124">
        <v>4043</v>
      </c>
      <c r="B76" s="2" t="s">
        <v>2</v>
      </c>
      <c r="C76" s="54"/>
      <c r="D76" s="162">
        <v>0.08</v>
      </c>
      <c r="E76" s="165">
        <f t="shared" si="11"/>
        <v>0</v>
      </c>
    </row>
    <row r="77" spans="1:7" x14ac:dyDescent="0.25">
      <c r="A77" s="124">
        <v>4044</v>
      </c>
      <c r="B77" s="2" t="s">
        <v>3</v>
      </c>
      <c r="C77" s="54"/>
      <c r="D77" s="162">
        <v>0.12</v>
      </c>
      <c r="E77" s="165">
        <f t="shared" si="11"/>
        <v>0</v>
      </c>
    </row>
    <row r="78" spans="1:7" x14ac:dyDescent="0.25">
      <c r="A78" s="124">
        <v>4045</v>
      </c>
      <c r="B78" s="2" t="s">
        <v>4</v>
      </c>
      <c r="C78" s="54"/>
      <c r="D78" s="162">
        <v>0.08</v>
      </c>
      <c r="E78" s="165">
        <f>+C78*D78</f>
        <v>0</v>
      </c>
      <c r="G78" s="103"/>
    </row>
    <row r="79" spans="1:7" ht="30.75" thickBot="1" x14ac:dyDescent="0.3">
      <c r="A79" s="124">
        <v>405</v>
      </c>
      <c r="B79" s="39" t="s">
        <v>418</v>
      </c>
      <c r="E79" s="180">
        <f>SUM(E65:E78)</f>
        <v>0</v>
      </c>
    </row>
    <row r="80" spans="1:7" ht="15.75" thickTop="1" x14ac:dyDescent="0.25"/>
    <row r="81" spans="1:13" ht="14.45" customHeight="1" x14ac:dyDescent="0.25">
      <c r="A81" s="278" t="s">
        <v>259</v>
      </c>
      <c r="B81" s="279"/>
      <c r="C81" s="279"/>
      <c r="D81" s="279"/>
      <c r="E81" s="279"/>
      <c r="F81" s="97"/>
      <c r="G81" s="97"/>
      <c r="H81" s="97"/>
      <c r="I81" s="97"/>
      <c r="J81" s="97"/>
      <c r="K81" s="97"/>
      <c r="L81" s="97"/>
      <c r="M81" s="97"/>
    </row>
    <row r="82" spans="1:13" ht="14.45" customHeight="1" x14ac:dyDescent="0.25">
      <c r="A82" s="97"/>
      <c r="B82" s="28" t="s">
        <v>376</v>
      </c>
      <c r="C82" s="203">
        <f>VLOOKUP(B82,'Cover Sheet'!$A$34:$B$38,2,FALSE)</f>
        <v>0</v>
      </c>
      <c r="D82" s="111"/>
      <c r="E82" s="111"/>
      <c r="F82" s="97"/>
      <c r="G82" s="97"/>
      <c r="H82" s="97"/>
      <c r="I82" s="97"/>
      <c r="J82" s="97"/>
      <c r="K82" s="97"/>
      <c r="L82" s="97"/>
      <c r="M82" s="97"/>
    </row>
    <row r="83" spans="1:13" ht="14.45" customHeight="1" x14ac:dyDescent="0.25">
      <c r="A83" s="97"/>
      <c r="B83" s="28" t="s">
        <v>267</v>
      </c>
      <c r="C83" s="65">
        <f>VLOOKUP(B83,'Cover Sheet'!$A$34:$B$38,2,FALSE)</f>
        <v>0</v>
      </c>
      <c r="D83" s="111"/>
      <c r="E83" s="111"/>
      <c r="F83" s="97"/>
      <c r="G83" s="97"/>
      <c r="H83" s="97"/>
      <c r="I83" s="97"/>
      <c r="J83" s="97"/>
      <c r="K83" s="97"/>
      <c r="L83" s="97"/>
      <c r="M83" s="97"/>
    </row>
    <row r="84" spans="1:13" ht="14.45" customHeight="1" x14ac:dyDescent="0.25">
      <c r="A84" s="97"/>
      <c r="B84" s="28" t="s">
        <v>373</v>
      </c>
      <c r="C84" s="65">
        <f>VLOOKUP(B84,'Cover Sheet'!$A$34:$B$38,2,FALSE)</f>
        <v>0</v>
      </c>
      <c r="D84" s="111"/>
      <c r="E84" s="111"/>
      <c r="F84" s="97"/>
      <c r="G84" s="97"/>
      <c r="H84" s="97"/>
      <c r="I84" s="97"/>
      <c r="J84" s="97"/>
      <c r="K84" s="97"/>
      <c r="L84" s="97"/>
      <c r="M84" s="97"/>
    </row>
    <row r="85" spans="1:13" x14ac:dyDescent="0.25">
      <c r="A85" s="7"/>
    </row>
    <row r="86" spans="1:13" ht="30" x14ac:dyDescent="0.25">
      <c r="B86" s="98"/>
      <c r="C86" s="177" t="s">
        <v>192</v>
      </c>
      <c r="D86" s="177" t="s">
        <v>193</v>
      </c>
      <c r="E86" s="177" t="s">
        <v>39</v>
      </c>
    </row>
    <row r="87" spans="1:13" x14ac:dyDescent="0.25">
      <c r="C87" s="178" t="s">
        <v>127</v>
      </c>
      <c r="D87" s="178" t="s">
        <v>23</v>
      </c>
      <c r="E87" s="178" t="s">
        <v>127</v>
      </c>
    </row>
    <row r="88" spans="1:13" ht="27.95" customHeight="1" x14ac:dyDescent="0.25">
      <c r="A88" s="124">
        <v>401</v>
      </c>
      <c r="B88" s="102" t="s">
        <v>197</v>
      </c>
      <c r="C88" s="54"/>
      <c r="D88" s="162">
        <v>0</v>
      </c>
      <c r="E88" s="165">
        <f>+C88*D88</f>
        <v>0</v>
      </c>
    </row>
    <row r="89" spans="1:13" ht="30" x14ac:dyDescent="0.25">
      <c r="A89" s="124">
        <v>402</v>
      </c>
      <c r="B89" s="102" t="s">
        <v>196</v>
      </c>
      <c r="C89" s="54"/>
      <c r="D89" s="179">
        <v>1.6E-2</v>
      </c>
      <c r="E89" s="165">
        <f t="shared" ref="E89" si="12">+C89*D89</f>
        <v>0</v>
      </c>
    </row>
    <row r="90" spans="1:13" x14ac:dyDescent="0.25">
      <c r="A90" s="124">
        <v>403</v>
      </c>
      <c r="B90" s="102" t="s">
        <v>194</v>
      </c>
      <c r="C90" s="103"/>
      <c r="D90" s="9"/>
      <c r="E90" s="103"/>
    </row>
    <row r="91" spans="1:13" x14ac:dyDescent="0.25">
      <c r="A91" s="124">
        <v>4031</v>
      </c>
      <c r="B91" s="2" t="s">
        <v>0</v>
      </c>
      <c r="C91" s="54"/>
      <c r="D91" s="162">
        <v>0</v>
      </c>
      <c r="E91" s="165">
        <f>+C91*D91</f>
        <v>0</v>
      </c>
    </row>
    <row r="92" spans="1:13" x14ac:dyDescent="0.25">
      <c r="A92" s="124">
        <v>4032</v>
      </c>
      <c r="B92" s="2" t="s">
        <v>1</v>
      </c>
      <c r="C92" s="54"/>
      <c r="D92" s="179">
        <v>1.6E-2</v>
      </c>
      <c r="E92" s="165">
        <f>+C92*D92</f>
        <v>0</v>
      </c>
    </row>
    <row r="93" spans="1:13" x14ac:dyDescent="0.25">
      <c r="A93" s="124">
        <v>4033</v>
      </c>
      <c r="B93" s="2" t="s">
        <v>2</v>
      </c>
      <c r="C93" s="54"/>
      <c r="D93" s="162">
        <v>0.08</v>
      </c>
      <c r="E93" s="165">
        <f>+C93*D93</f>
        <v>0</v>
      </c>
    </row>
    <row r="94" spans="1:13" x14ac:dyDescent="0.25">
      <c r="A94" s="124">
        <v>4034</v>
      </c>
      <c r="B94" s="2" t="s">
        <v>3</v>
      </c>
      <c r="C94" s="54"/>
      <c r="D94" s="162">
        <v>0.12</v>
      </c>
      <c r="E94" s="165">
        <f t="shared" ref="E94" si="13">+C94*D94</f>
        <v>0</v>
      </c>
      <c r="G94" s="103"/>
    </row>
    <row r="95" spans="1:13" x14ac:dyDescent="0.25">
      <c r="A95" s="124">
        <v>4035</v>
      </c>
      <c r="B95" s="2" t="s">
        <v>4</v>
      </c>
      <c r="C95" s="54"/>
      <c r="D95" s="162">
        <v>0.08</v>
      </c>
      <c r="E95" s="165">
        <f>+C95*D95</f>
        <v>0</v>
      </c>
    </row>
    <row r="96" spans="1:13" ht="29.1" customHeight="1" x14ac:dyDescent="0.25">
      <c r="A96" s="124">
        <v>404</v>
      </c>
      <c r="B96" s="102" t="s">
        <v>195</v>
      </c>
      <c r="C96" s="103"/>
      <c r="D96" s="9"/>
      <c r="E96" s="103"/>
    </row>
    <row r="97" spans="1:7" x14ac:dyDescent="0.25">
      <c r="A97" s="124">
        <v>4041</v>
      </c>
      <c r="B97" s="2" t="s">
        <v>0</v>
      </c>
      <c r="C97" s="54"/>
      <c r="D97" s="162">
        <v>0</v>
      </c>
      <c r="E97" s="165">
        <f t="shared" ref="E97:E100" si="14">+C97*D97</f>
        <v>0</v>
      </c>
    </row>
    <row r="98" spans="1:7" x14ac:dyDescent="0.25">
      <c r="A98" s="124">
        <v>4042</v>
      </c>
      <c r="B98" s="2" t="s">
        <v>1</v>
      </c>
      <c r="C98" s="54"/>
      <c r="D98" s="179">
        <v>1.6E-2</v>
      </c>
      <c r="E98" s="165">
        <f t="shared" si="14"/>
        <v>0</v>
      </c>
    </row>
    <row r="99" spans="1:7" x14ac:dyDescent="0.25">
      <c r="A99" s="124">
        <v>4043</v>
      </c>
      <c r="B99" s="2" t="s">
        <v>2</v>
      </c>
      <c r="C99" s="54"/>
      <c r="D99" s="162">
        <v>0.08</v>
      </c>
      <c r="E99" s="165">
        <f t="shared" si="14"/>
        <v>0</v>
      </c>
    </row>
    <row r="100" spans="1:7" x14ac:dyDescent="0.25">
      <c r="A100" s="124">
        <v>4044</v>
      </c>
      <c r="B100" s="2" t="s">
        <v>3</v>
      </c>
      <c r="C100" s="54"/>
      <c r="D100" s="162">
        <v>0.12</v>
      </c>
      <c r="E100" s="165">
        <f t="shared" si="14"/>
        <v>0</v>
      </c>
    </row>
    <row r="101" spans="1:7" x14ac:dyDescent="0.25">
      <c r="A101" s="124">
        <v>4045</v>
      </c>
      <c r="B101" s="2" t="s">
        <v>4</v>
      </c>
      <c r="C101" s="54"/>
      <c r="D101" s="162">
        <v>0.08</v>
      </c>
      <c r="E101" s="165">
        <f>+C101*D101</f>
        <v>0</v>
      </c>
      <c r="G101" s="103"/>
    </row>
    <row r="102" spans="1:7" ht="30.75" thickBot="1" x14ac:dyDescent="0.3">
      <c r="A102" s="124">
        <v>405</v>
      </c>
      <c r="B102" s="39" t="s">
        <v>418</v>
      </c>
      <c r="E102" s="180">
        <f>SUM(E88:E101)</f>
        <v>0</v>
      </c>
    </row>
    <row r="103" spans="1:7" ht="15.75" thickTop="1" x14ac:dyDescent="0.25"/>
  </sheetData>
  <mergeCells count="6">
    <mergeCell ref="A81:E81"/>
    <mergeCell ref="E4:G9"/>
    <mergeCell ref="A11:M11"/>
    <mergeCell ref="A12:E12"/>
    <mergeCell ref="A35:E35"/>
    <mergeCell ref="A58:E58"/>
  </mergeCells>
  <dataValidations count="2">
    <dataValidation allowBlank="1" showErrorMessage="1" sqref="J1:XFD7 L8:XFD9 A1:I9 B13:C15 B36:C38 B59:C61 B82:C84" xr:uid="{F0F466BB-A90F-4621-85BF-E741874A5166}"/>
    <dataValidation allowBlank="1" showInputMessage="1" showErrorMessage="1" promptTitle="Interest Rate Risk Charge" prompt="FOR TTSEC USE ONLY" sqref="D17 D40 D63 D86" xr:uid="{B5160894-0B61-4725-8A1F-6830419E4CD5}"/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A305-28E8-4D7D-B91B-7A70E669462F}">
  <dimension ref="A1:M186"/>
  <sheetViews>
    <sheetView zoomScale="60" zoomScaleNormal="60" workbookViewId="0">
      <selection activeCell="B1" sqref="B1"/>
    </sheetView>
  </sheetViews>
  <sheetFormatPr defaultColWidth="8.85546875" defaultRowHeight="15" x14ac:dyDescent="0.25"/>
  <cols>
    <col min="1" max="1" width="9.42578125" style="2" bestFit="1" customWidth="1"/>
    <col min="2" max="2" width="31.5703125" style="2" customWidth="1"/>
    <col min="3" max="3" width="35.5703125" style="2" bestFit="1" customWidth="1"/>
    <col min="4" max="4" width="13.140625" style="2" customWidth="1"/>
    <col min="5" max="7" width="15.140625" style="2" customWidth="1"/>
    <col min="8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238</v>
      </c>
      <c r="I1" s="29"/>
    </row>
    <row r="2" spans="1:13" x14ac:dyDescent="0.25">
      <c r="A2" s="27"/>
      <c r="B2" s="28" t="s">
        <v>272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13" ht="30" x14ac:dyDescent="0.25">
      <c r="A11" s="7"/>
      <c r="E11" s="181" t="s">
        <v>415</v>
      </c>
      <c r="F11" s="181" t="s">
        <v>416</v>
      </c>
    </row>
    <row r="12" spans="1:13" ht="60" x14ac:dyDescent="0.25">
      <c r="B12" s="7"/>
      <c r="D12" s="181" t="s">
        <v>215</v>
      </c>
      <c r="E12" s="182">
        <v>0.02</v>
      </c>
      <c r="F12" s="182">
        <v>0.05</v>
      </c>
    </row>
    <row r="13" spans="1:13" x14ac:dyDescent="0.25">
      <c r="B13" s="7"/>
      <c r="E13" s="39"/>
      <c r="F13" s="116"/>
    </row>
    <row r="14" spans="1:13" ht="14.45" customHeight="1" x14ac:dyDescent="0.25">
      <c r="A14" s="255" t="s">
        <v>268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</row>
    <row r="15" spans="1:13" ht="14.45" customHeight="1" x14ac:dyDescent="0.25">
      <c r="A15" s="278" t="s">
        <v>240</v>
      </c>
      <c r="B15" s="279"/>
      <c r="C15" s="279"/>
      <c r="D15" s="279"/>
      <c r="E15" s="279"/>
      <c r="F15" s="279"/>
      <c r="G15" s="97"/>
      <c r="H15" s="97"/>
      <c r="I15" s="97"/>
      <c r="J15" s="97"/>
      <c r="K15" s="97"/>
      <c r="L15" s="97"/>
      <c r="M15" s="97"/>
    </row>
    <row r="16" spans="1:13" ht="14.45" customHeight="1" x14ac:dyDescent="0.25">
      <c r="A16" s="97"/>
      <c r="B16" s="28" t="s">
        <v>372</v>
      </c>
      <c r="C16" s="203">
        <f>VLOOKUP(B16,'Cover Sheet'!$A$19:$B$23,2,FALSE)</f>
        <v>0</v>
      </c>
      <c r="D16" s="111"/>
      <c r="E16" s="111"/>
      <c r="F16" s="97"/>
      <c r="G16" s="97"/>
      <c r="H16" s="97"/>
      <c r="I16" s="97"/>
      <c r="J16" s="97"/>
      <c r="K16" s="97"/>
      <c r="L16" s="97"/>
      <c r="M16" s="97"/>
    </row>
    <row r="17" spans="1:13" ht="14.45" customHeight="1" x14ac:dyDescent="0.25">
      <c r="A17" s="97"/>
      <c r="B17" s="28" t="s">
        <v>260</v>
      </c>
      <c r="C17" s="65">
        <f>VLOOKUP(B17,'Cover Sheet'!$A$19:$B$23,2,FALSE)</f>
        <v>0</v>
      </c>
      <c r="D17" s="111"/>
      <c r="E17" s="111"/>
      <c r="F17" s="97"/>
      <c r="G17" s="97"/>
      <c r="H17" s="97"/>
      <c r="I17" s="97"/>
      <c r="J17" s="97"/>
      <c r="K17" s="97"/>
      <c r="L17" s="97"/>
      <c r="M17" s="97"/>
    </row>
    <row r="18" spans="1:13" ht="14.45" customHeight="1" x14ac:dyDescent="0.25">
      <c r="A18" s="97"/>
      <c r="B18" s="28" t="s">
        <v>385</v>
      </c>
      <c r="C18" s="65">
        <f>VLOOKUP(B18,'Cover Sheet'!$A$19:$B$23,2,FALSE)</f>
        <v>0</v>
      </c>
      <c r="D18" s="111"/>
      <c r="E18" s="111"/>
      <c r="F18" s="97"/>
      <c r="G18" s="97"/>
      <c r="H18" s="97"/>
      <c r="I18" s="97"/>
      <c r="J18" s="97"/>
      <c r="K18" s="97"/>
      <c r="L18" s="97"/>
      <c r="M18" s="97"/>
    </row>
    <row r="19" spans="1:13" x14ac:dyDescent="0.25">
      <c r="A19" s="7"/>
    </row>
    <row r="20" spans="1:13" x14ac:dyDescent="0.25">
      <c r="D20" s="104"/>
      <c r="E20" s="280" t="s">
        <v>15</v>
      </c>
      <c r="F20" s="281"/>
      <c r="G20" s="98"/>
    </row>
    <row r="21" spans="1:13" x14ac:dyDescent="0.25">
      <c r="D21" s="163" t="s">
        <v>10</v>
      </c>
      <c r="E21" s="163" t="s">
        <v>16</v>
      </c>
      <c r="F21" s="163" t="s">
        <v>202</v>
      </c>
      <c r="G21" s="98"/>
    </row>
    <row r="22" spans="1:13" x14ac:dyDescent="0.25">
      <c r="A22" s="124">
        <v>10301</v>
      </c>
      <c r="B22" s="7" t="s">
        <v>205</v>
      </c>
      <c r="D22" s="7"/>
      <c r="E22" s="7"/>
      <c r="F22" s="7"/>
    </row>
    <row r="23" spans="1:13" x14ac:dyDescent="0.25">
      <c r="A23" s="124">
        <v>103011</v>
      </c>
      <c r="B23" s="2" t="s">
        <v>8</v>
      </c>
      <c r="D23" s="153">
        <f>SUM(E23:F23)</f>
        <v>0</v>
      </c>
      <c r="E23" s="101"/>
      <c r="F23" s="101"/>
    </row>
    <row r="24" spans="1:13" x14ac:dyDescent="0.25">
      <c r="A24" s="124">
        <v>103012</v>
      </c>
      <c r="B24" s="2" t="s">
        <v>9</v>
      </c>
      <c r="D24" s="153">
        <f t="shared" ref="D24:D34" si="0">SUM(E24:F24)</f>
        <v>0</v>
      </c>
      <c r="E24" s="101"/>
      <c r="F24" s="101"/>
    </row>
    <row r="25" spans="1:13" ht="30" x14ac:dyDescent="0.25">
      <c r="A25" s="124">
        <v>103013</v>
      </c>
      <c r="B25" s="3" t="s">
        <v>206</v>
      </c>
      <c r="D25" s="153">
        <f t="shared" si="0"/>
        <v>0</v>
      </c>
      <c r="E25" s="101"/>
      <c r="F25" s="101"/>
    </row>
    <row r="26" spans="1:13" ht="30" x14ac:dyDescent="0.25">
      <c r="A26" s="124">
        <v>103014</v>
      </c>
      <c r="B26" s="3" t="s">
        <v>207</v>
      </c>
      <c r="D26" s="153">
        <f t="shared" si="0"/>
        <v>0</v>
      </c>
      <c r="E26" s="101"/>
      <c r="F26" s="101"/>
    </row>
    <row r="27" spans="1:13" x14ac:dyDescent="0.25">
      <c r="A27" s="124">
        <v>103015</v>
      </c>
      <c r="B27" s="2" t="s">
        <v>25</v>
      </c>
      <c r="D27" s="153">
        <f>SUM(E27:F27)</f>
        <v>0</v>
      </c>
      <c r="E27" s="101"/>
      <c r="F27" s="101"/>
    </row>
    <row r="28" spans="1:13" x14ac:dyDescent="0.25">
      <c r="A28" s="124">
        <v>103016</v>
      </c>
      <c r="B28" s="2" t="s">
        <v>18</v>
      </c>
      <c r="D28" s="153">
        <f t="shared" si="0"/>
        <v>0</v>
      </c>
      <c r="E28" s="101"/>
      <c r="F28" s="101"/>
    </row>
    <row r="29" spans="1:13" ht="30" x14ac:dyDescent="0.25">
      <c r="A29" s="124">
        <v>103017</v>
      </c>
      <c r="B29" s="3" t="s">
        <v>17</v>
      </c>
      <c r="D29" s="153">
        <f t="shared" si="0"/>
        <v>0</v>
      </c>
      <c r="E29" s="101"/>
      <c r="F29" s="101"/>
    </row>
    <row r="30" spans="1:13" ht="45" x14ac:dyDescent="0.25">
      <c r="A30" s="124">
        <v>103018</v>
      </c>
      <c r="B30" s="3" t="s">
        <v>26</v>
      </c>
      <c r="C30" s="3"/>
      <c r="D30" s="153">
        <f t="shared" si="0"/>
        <v>0</v>
      </c>
      <c r="E30" s="101"/>
      <c r="F30" s="101"/>
    </row>
    <row r="31" spans="1:13" x14ac:dyDescent="0.25">
      <c r="A31" s="124">
        <v>103019</v>
      </c>
      <c r="B31" s="2" t="s">
        <v>27</v>
      </c>
      <c r="D31" s="153">
        <f t="shared" si="0"/>
        <v>0</v>
      </c>
      <c r="E31" s="101"/>
      <c r="F31" s="101"/>
      <c r="G31" s="105"/>
    </row>
    <row r="32" spans="1:13" x14ac:dyDescent="0.25">
      <c r="A32" s="124">
        <v>103020</v>
      </c>
      <c r="B32" s="2" t="s">
        <v>19</v>
      </c>
      <c r="D32" s="153">
        <f t="shared" si="0"/>
        <v>0</v>
      </c>
      <c r="E32" s="101"/>
      <c r="F32" s="101"/>
    </row>
    <row r="33" spans="1:7" ht="30" x14ac:dyDescent="0.25">
      <c r="A33" s="124">
        <v>103021</v>
      </c>
      <c r="B33" s="3" t="s">
        <v>28</v>
      </c>
      <c r="C33" s="3"/>
      <c r="D33" s="153">
        <f t="shared" si="0"/>
        <v>0</v>
      </c>
      <c r="E33" s="101"/>
      <c r="F33" s="101"/>
    </row>
    <row r="34" spans="1:7" x14ac:dyDescent="0.25">
      <c r="A34" s="124">
        <v>103022</v>
      </c>
      <c r="B34" s="2" t="s">
        <v>208</v>
      </c>
      <c r="D34" s="153">
        <f t="shared" si="0"/>
        <v>0</v>
      </c>
      <c r="E34" s="101"/>
      <c r="F34" s="101"/>
      <c r="G34" s="105"/>
    </row>
    <row r="35" spans="1:7" ht="30.75" thickBot="1" x14ac:dyDescent="0.3">
      <c r="A35" s="124">
        <v>103023</v>
      </c>
      <c r="B35" s="39" t="s">
        <v>209</v>
      </c>
      <c r="C35" s="7"/>
      <c r="D35" s="154">
        <f>SUM(E35:F35)</f>
        <v>0</v>
      </c>
      <c r="E35" s="154">
        <f>SUM(E23:E34)</f>
        <v>0</v>
      </c>
      <c r="F35" s="154">
        <f>SUM(F23:F34)</f>
        <v>0</v>
      </c>
    </row>
    <row r="36" spans="1:7" ht="15.75" thickTop="1" x14ac:dyDescent="0.25">
      <c r="A36" s="124">
        <v>10303</v>
      </c>
      <c r="B36" s="39" t="s">
        <v>210</v>
      </c>
      <c r="C36" s="7"/>
      <c r="D36" s="106"/>
      <c r="E36" s="106"/>
      <c r="F36" s="106"/>
    </row>
    <row r="37" spans="1:7" x14ac:dyDescent="0.25">
      <c r="A37" s="124">
        <v>103031</v>
      </c>
      <c r="B37" s="2" t="s">
        <v>20</v>
      </c>
      <c r="D37" s="153">
        <f>SUM(E37:F37)</f>
        <v>0</v>
      </c>
      <c r="E37" s="101"/>
      <c r="F37" s="139"/>
    </row>
    <row r="38" spans="1:7" x14ac:dyDescent="0.25">
      <c r="A38" s="124">
        <v>103032</v>
      </c>
      <c r="B38" s="2" t="s">
        <v>14</v>
      </c>
      <c r="D38" s="153">
        <f t="shared" ref="D38:D41" si="1">SUM(E38:F38)</f>
        <v>0</v>
      </c>
      <c r="E38" s="101"/>
      <c r="F38" s="139"/>
    </row>
    <row r="39" spans="1:7" x14ac:dyDescent="0.25">
      <c r="A39" s="124">
        <v>103033</v>
      </c>
      <c r="B39" s="2" t="s">
        <v>21</v>
      </c>
      <c r="D39" s="153">
        <f t="shared" si="1"/>
        <v>0</v>
      </c>
      <c r="E39" s="101"/>
      <c r="F39" s="139"/>
    </row>
    <row r="40" spans="1:7" x14ac:dyDescent="0.25">
      <c r="A40" s="124">
        <v>103034</v>
      </c>
      <c r="B40" s="2" t="s">
        <v>18</v>
      </c>
      <c r="D40" s="153">
        <f t="shared" si="1"/>
        <v>0</v>
      </c>
      <c r="E40" s="101"/>
      <c r="F40" s="139"/>
    </row>
    <row r="41" spans="1:7" x14ac:dyDescent="0.25">
      <c r="A41" s="124">
        <v>103035</v>
      </c>
      <c r="B41" s="2" t="s">
        <v>22</v>
      </c>
      <c r="D41" s="153">
        <f t="shared" si="1"/>
        <v>0</v>
      </c>
      <c r="E41" s="101"/>
      <c r="F41" s="139"/>
    </row>
    <row r="42" spans="1:7" ht="16.5" customHeight="1" thickBot="1" x14ac:dyDescent="0.3">
      <c r="A42" s="124">
        <v>103036</v>
      </c>
      <c r="B42" s="39" t="s">
        <v>211</v>
      </c>
      <c r="C42" s="7"/>
      <c r="D42" s="154">
        <f>SUM(E42:F42)</f>
        <v>0</v>
      </c>
      <c r="E42" s="154">
        <f>SUM(E37:E41)</f>
        <v>0</v>
      </c>
      <c r="F42" s="154">
        <f>SUM(F37:F41)</f>
        <v>0</v>
      </c>
    </row>
    <row r="43" spans="1:7" ht="15.75" thickTop="1" x14ac:dyDescent="0.25">
      <c r="A43" s="124"/>
      <c r="B43" s="39"/>
      <c r="C43" s="7"/>
      <c r="D43" s="106"/>
      <c r="E43" s="106"/>
      <c r="F43" s="106"/>
    </row>
    <row r="44" spans="1:7" ht="15.75" thickBot="1" x14ac:dyDescent="0.3">
      <c r="A44" s="124">
        <v>10304</v>
      </c>
      <c r="B44" s="7" t="s">
        <v>24</v>
      </c>
      <c r="C44" s="7"/>
      <c r="D44" s="154">
        <f>SUM(E44:F44)</f>
        <v>0</v>
      </c>
      <c r="E44" s="108"/>
      <c r="F44" s="108"/>
    </row>
    <row r="45" spans="1:7" ht="15.75" thickTop="1" x14ac:dyDescent="0.25">
      <c r="A45" s="124"/>
      <c r="B45" s="7"/>
      <c r="C45" s="7"/>
      <c r="D45" s="106"/>
      <c r="E45" s="106"/>
      <c r="F45" s="106"/>
    </row>
    <row r="46" spans="1:7" ht="15.75" thickBot="1" x14ac:dyDescent="0.3">
      <c r="A46" s="124">
        <v>10305</v>
      </c>
      <c r="B46" s="271" t="s">
        <v>212</v>
      </c>
      <c r="C46" s="269"/>
      <c r="D46" s="154">
        <f>SUM(E46:F46)</f>
        <v>0</v>
      </c>
      <c r="E46" s="154">
        <f>+E42+E44</f>
        <v>0</v>
      </c>
      <c r="F46" s="154">
        <f>+F42+F44</f>
        <v>0</v>
      </c>
    </row>
    <row r="47" spans="1:7" ht="15.75" thickTop="1" x14ac:dyDescent="0.25">
      <c r="A47" s="124"/>
      <c r="B47" s="7"/>
      <c r="D47" s="106"/>
      <c r="E47" s="106"/>
      <c r="F47" s="106"/>
    </row>
    <row r="48" spans="1:7" ht="15.75" thickBot="1" x14ac:dyDescent="0.3">
      <c r="A48" s="124">
        <v>10306</v>
      </c>
      <c r="B48" s="7" t="s">
        <v>213</v>
      </c>
      <c r="D48" s="154">
        <f>SUM(E48:F48)</f>
        <v>0</v>
      </c>
      <c r="E48" s="154">
        <f>+E35-E46</f>
        <v>0</v>
      </c>
      <c r="F48" s="154">
        <f>+F35-F46</f>
        <v>0</v>
      </c>
    </row>
    <row r="49" spans="1:13" ht="15.75" thickTop="1" x14ac:dyDescent="0.25">
      <c r="A49" s="124"/>
      <c r="B49" s="7"/>
      <c r="D49" s="106"/>
      <c r="E49" s="106"/>
      <c r="F49" s="106"/>
    </row>
    <row r="50" spans="1:13" x14ac:dyDescent="0.25">
      <c r="A50" s="124">
        <v>10307</v>
      </c>
      <c r="B50" s="7" t="s">
        <v>216</v>
      </c>
      <c r="C50" s="8"/>
    </row>
    <row r="51" spans="1:13" x14ac:dyDescent="0.25">
      <c r="A51" s="124">
        <v>103071</v>
      </c>
      <c r="B51" s="2" t="s">
        <v>12</v>
      </c>
      <c r="D51" s="149">
        <f>SUMIF($E$48:$F$48,"&gt;0",$E$48:$F$48)</f>
        <v>0</v>
      </c>
      <c r="G51" s="142"/>
    </row>
    <row r="52" spans="1:13" x14ac:dyDescent="0.25">
      <c r="A52" s="124">
        <v>103072</v>
      </c>
      <c r="B52" s="2" t="s">
        <v>13</v>
      </c>
      <c r="D52" s="183">
        <f>SUMIF($E$48:$F$48,"&lt;0",$E$48:$F$48)</f>
        <v>0</v>
      </c>
      <c r="G52" s="143"/>
    </row>
    <row r="53" spans="1:13" x14ac:dyDescent="0.25">
      <c r="A53" s="124">
        <v>103073</v>
      </c>
      <c r="B53" s="2" t="s">
        <v>11</v>
      </c>
      <c r="D53" s="149">
        <f>IF(ABS(D51)&gt;ABS(D52),ABS(D51),ABS(D52))</f>
        <v>0</v>
      </c>
      <c r="G53" s="142"/>
    </row>
    <row r="54" spans="1:13" x14ac:dyDescent="0.25">
      <c r="A54" s="124">
        <v>103074</v>
      </c>
      <c r="B54" s="2" t="s">
        <v>413</v>
      </c>
      <c r="D54" s="162">
        <f>$E$12</f>
        <v>0.02</v>
      </c>
      <c r="G54" s="9"/>
    </row>
    <row r="55" spans="1:13" x14ac:dyDescent="0.25">
      <c r="A55" s="124">
        <v>103075</v>
      </c>
      <c r="B55" s="2" t="s">
        <v>414</v>
      </c>
      <c r="D55" s="162">
        <f>$F$12</f>
        <v>0.05</v>
      </c>
      <c r="G55" s="9"/>
    </row>
    <row r="56" spans="1:13" ht="30.75" thickBot="1" x14ac:dyDescent="0.3">
      <c r="A56" s="124">
        <v>103076</v>
      </c>
      <c r="B56" s="39" t="s">
        <v>214</v>
      </c>
      <c r="D56" s="184">
        <f>IF(ABS(D51)&gt;ABS(D52),ABS(D51)*D54,ABS(D52)*D55)</f>
        <v>0</v>
      </c>
      <c r="G56" s="144"/>
    </row>
    <row r="57" spans="1:13" ht="15.75" thickTop="1" x14ac:dyDescent="0.25"/>
    <row r="58" spans="1:13" ht="14.45" customHeight="1" x14ac:dyDescent="0.25">
      <c r="A58" s="278" t="s">
        <v>249</v>
      </c>
      <c r="B58" s="279"/>
      <c r="C58" s="279"/>
      <c r="D58" s="279"/>
      <c r="E58" s="279"/>
      <c r="F58" s="279"/>
      <c r="G58" s="97"/>
      <c r="H58" s="97"/>
      <c r="I58" s="97"/>
      <c r="J58" s="97"/>
      <c r="K58" s="97"/>
      <c r="L58" s="97"/>
      <c r="M58" s="97"/>
    </row>
    <row r="59" spans="1:13" ht="14.45" customHeight="1" x14ac:dyDescent="0.25">
      <c r="A59" s="97"/>
      <c r="B59" s="28" t="s">
        <v>384</v>
      </c>
      <c r="C59" s="203">
        <f>VLOOKUP(B59,'Cover Sheet'!$A$24:$B$28,2,FALSE)</f>
        <v>0</v>
      </c>
      <c r="D59" s="111"/>
      <c r="E59" s="111"/>
      <c r="F59" s="97"/>
      <c r="G59" s="97"/>
      <c r="H59" s="97"/>
      <c r="I59" s="97"/>
      <c r="J59" s="97"/>
      <c r="K59" s="97"/>
      <c r="L59" s="97"/>
      <c r="M59" s="97"/>
    </row>
    <row r="60" spans="1:13" ht="14.45" customHeight="1" x14ac:dyDescent="0.25">
      <c r="A60" s="97"/>
      <c r="B60" s="28" t="s">
        <v>261</v>
      </c>
      <c r="C60" s="65">
        <f>VLOOKUP(B60,'Cover Sheet'!$A$24:$B$28,2,FALSE)</f>
        <v>0</v>
      </c>
      <c r="D60" s="111"/>
      <c r="E60" s="111"/>
      <c r="F60" s="97"/>
      <c r="G60" s="97"/>
      <c r="H60" s="97"/>
      <c r="I60" s="97"/>
      <c r="J60" s="97"/>
      <c r="K60" s="97"/>
      <c r="L60" s="97"/>
      <c r="M60" s="97"/>
    </row>
    <row r="61" spans="1:13" ht="14.45" customHeight="1" x14ac:dyDescent="0.25">
      <c r="A61" s="97"/>
      <c r="B61" s="28" t="s">
        <v>381</v>
      </c>
      <c r="C61" s="65">
        <f>VLOOKUP(B61,'Cover Sheet'!$A$24:$B$28,2,FALSE)</f>
        <v>0</v>
      </c>
      <c r="D61" s="111"/>
      <c r="E61" s="111"/>
      <c r="F61" s="97"/>
      <c r="G61" s="97"/>
      <c r="H61" s="97"/>
      <c r="I61" s="97"/>
      <c r="J61" s="97"/>
      <c r="K61" s="97"/>
      <c r="L61" s="97"/>
      <c r="M61" s="97"/>
    </row>
    <row r="62" spans="1:13" x14ac:dyDescent="0.25">
      <c r="A62" s="7"/>
    </row>
    <row r="63" spans="1:13" x14ac:dyDescent="0.25">
      <c r="D63" s="104"/>
      <c r="E63" s="280" t="s">
        <v>15</v>
      </c>
      <c r="F63" s="281"/>
      <c r="G63" s="98"/>
    </row>
    <row r="64" spans="1:13" x14ac:dyDescent="0.25">
      <c r="D64" s="163" t="s">
        <v>10</v>
      </c>
      <c r="E64" s="163" t="s">
        <v>16</v>
      </c>
      <c r="F64" s="163" t="s">
        <v>202</v>
      </c>
      <c r="G64" s="98"/>
    </row>
    <row r="65" spans="1:7" x14ac:dyDescent="0.25">
      <c r="A65" s="124">
        <v>10308</v>
      </c>
      <c r="B65" s="7" t="s">
        <v>205</v>
      </c>
      <c r="D65" s="7"/>
      <c r="E65" s="7"/>
      <c r="F65" s="7"/>
    </row>
    <row r="66" spans="1:7" x14ac:dyDescent="0.25">
      <c r="A66" s="124">
        <v>103081</v>
      </c>
      <c r="B66" s="2" t="s">
        <v>8</v>
      </c>
      <c r="D66" s="153">
        <f>SUM(E66:F66)</f>
        <v>0</v>
      </c>
      <c r="E66" s="101"/>
      <c r="F66" s="101"/>
    </row>
    <row r="67" spans="1:7" x14ac:dyDescent="0.25">
      <c r="A67" s="124">
        <v>103082</v>
      </c>
      <c r="B67" s="2" t="s">
        <v>9</v>
      </c>
      <c r="D67" s="153">
        <f t="shared" ref="D67:D69" si="2">SUM(E67:F67)</f>
        <v>0</v>
      </c>
      <c r="E67" s="101"/>
      <c r="F67" s="101"/>
    </row>
    <row r="68" spans="1:7" ht="30" x14ac:dyDescent="0.25">
      <c r="A68" s="124">
        <v>103083</v>
      </c>
      <c r="B68" s="3" t="s">
        <v>206</v>
      </c>
      <c r="D68" s="153">
        <f t="shared" si="2"/>
        <v>0</v>
      </c>
      <c r="E68" s="101"/>
      <c r="F68" s="101"/>
    </row>
    <row r="69" spans="1:7" ht="30" x14ac:dyDescent="0.25">
      <c r="A69" s="124">
        <v>103084</v>
      </c>
      <c r="B69" s="3" t="s">
        <v>207</v>
      </c>
      <c r="D69" s="153">
        <f t="shared" si="2"/>
        <v>0</v>
      </c>
      <c r="E69" s="101"/>
      <c r="F69" s="101"/>
    </row>
    <row r="70" spans="1:7" x14ac:dyDescent="0.25">
      <c r="A70" s="124">
        <v>103085</v>
      </c>
      <c r="B70" s="2" t="s">
        <v>25</v>
      </c>
      <c r="D70" s="153">
        <f>SUM(E70:F70)</f>
        <v>0</v>
      </c>
      <c r="E70" s="101"/>
      <c r="F70" s="101"/>
    </row>
    <row r="71" spans="1:7" x14ac:dyDescent="0.25">
      <c r="A71" s="124">
        <v>103086</v>
      </c>
      <c r="B71" s="2" t="s">
        <v>18</v>
      </c>
      <c r="D71" s="153">
        <f t="shared" ref="D71:D77" si="3">SUM(E71:F71)</f>
        <v>0</v>
      </c>
      <c r="E71" s="101"/>
      <c r="F71" s="101"/>
    </row>
    <row r="72" spans="1:7" ht="30" x14ac:dyDescent="0.25">
      <c r="A72" s="124">
        <v>103087</v>
      </c>
      <c r="B72" s="3" t="s">
        <v>17</v>
      </c>
      <c r="D72" s="153">
        <f t="shared" si="3"/>
        <v>0</v>
      </c>
      <c r="E72" s="101"/>
      <c r="F72" s="101"/>
    </row>
    <row r="73" spans="1:7" ht="45" x14ac:dyDescent="0.25">
      <c r="A73" s="124">
        <v>103088</v>
      </c>
      <c r="B73" s="3" t="s">
        <v>26</v>
      </c>
      <c r="C73" s="3"/>
      <c r="D73" s="153">
        <f t="shared" si="3"/>
        <v>0</v>
      </c>
      <c r="E73" s="101"/>
      <c r="F73" s="101"/>
    </row>
    <row r="74" spans="1:7" x14ac:dyDescent="0.25">
      <c r="A74" s="124">
        <v>103089</v>
      </c>
      <c r="B74" s="2" t="s">
        <v>27</v>
      </c>
      <c r="D74" s="153">
        <f t="shared" si="3"/>
        <v>0</v>
      </c>
      <c r="E74" s="101"/>
      <c r="F74" s="101"/>
      <c r="G74" s="105"/>
    </row>
    <row r="75" spans="1:7" x14ac:dyDescent="0.25">
      <c r="A75" s="124">
        <v>103090</v>
      </c>
      <c r="B75" s="2" t="s">
        <v>19</v>
      </c>
      <c r="D75" s="153">
        <f t="shared" si="3"/>
        <v>0</v>
      </c>
      <c r="E75" s="101"/>
      <c r="F75" s="101"/>
    </row>
    <row r="76" spans="1:7" ht="30" x14ac:dyDescent="0.25">
      <c r="A76" s="124">
        <v>103091</v>
      </c>
      <c r="B76" s="3" t="s">
        <v>28</v>
      </c>
      <c r="C76" s="3"/>
      <c r="D76" s="153">
        <f t="shared" si="3"/>
        <v>0</v>
      </c>
      <c r="E76" s="101"/>
      <c r="F76" s="101"/>
    </row>
    <row r="77" spans="1:7" x14ac:dyDescent="0.25">
      <c r="A77" s="124">
        <v>103092</v>
      </c>
      <c r="B77" s="2" t="s">
        <v>208</v>
      </c>
      <c r="D77" s="153">
        <f t="shared" si="3"/>
        <v>0</v>
      </c>
      <c r="E77" s="101"/>
      <c r="F77" s="101"/>
      <c r="G77" s="105"/>
    </row>
    <row r="78" spans="1:7" ht="30.75" thickBot="1" x14ac:dyDescent="0.3">
      <c r="A78" s="124">
        <v>103093</v>
      </c>
      <c r="B78" s="39" t="s">
        <v>209</v>
      </c>
      <c r="C78" s="7"/>
      <c r="D78" s="154">
        <f>SUM(E78:F78)</f>
        <v>0</v>
      </c>
      <c r="E78" s="154">
        <f>SUM(E66:E77)</f>
        <v>0</v>
      </c>
      <c r="F78" s="154">
        <f>SUM(F66:F77)</f>
        <v>0</v>
      </c>
    </row>
    <row r="79" spans="1:7" ht="15.75" thickTop="1" x14ac:dyDescent="0.25">
      <c r="A79" s="124">
        <v>10310</v>
      </c>
      <c r="B79" s="39" t="s">
        <v>210</v>
      </c>
      <c r="C79" s="7"/>
      <c r="D79" s="106"/>
      <c r="E79" s="106"/>
      <c r="F79" s="106"/>
    </row>
    <row r="80" spans="1:7" x14ac:dyDescent="0.25">
      <c r="A80" s="124">
        <v>103101</v>
      </c>
      <c r="B80" s="2" t="s">
        <v>20</v>
      </c>
      <c r="D80" s="153">
        <f>SUM(E80:F80)</f>
        <v>0</v>
      </c>
      <c r="E80" s="101"/>
      <c r="F80" s="101"/>
    </row>
    <row r="81" spans="1:7" x14ac:dyDescent="0.25">
      <c r="A81" s="124">
        <v>103102</v>
      </c>
      <c r="B81" s="2" t="s">
        <v>14</v>
      </c>
      <c r="D81" s="153">
        <f t="shared" ref="D81:D84" si="4">SUM(E81:F81)</f>
        <v>0</v>
      </c>
      <c r="E81" s="101"/>
      <c r="F81" s="101"/>
    </row>
    <row r="82" spans="1:7" x14ac:dyDescent="0.25">
      <c r="A82" s="124">
        <v>103103</v>
      </c>
      <c r="B82" s="2" t="s">
        <v>21</v>
      </c>
      <c r="D82" s="153">
        <f t="shared" si="4"/>
        <v>0</v>
      </c>
      <c r="E82" s="101"/>
      <c r="F82" s="101"/>
    </row>
    <row r="83" spans="1:7" x14ac:dyDescent="0.25">
      <c r="A83" s="124">
        <v>103104</v>
      </c>
      <c r="B83" s="2" t="s">
        <v>18</v>
      </c>
      <c r="D83" s="153">
        <f t="shared" si="4"/>
        <v>0</v>
      </c>
      <c r="E83" s="101"/>
      <c r="F83" s="101"/>
    </row>
    <row r="84" spans="1:7" x14ac:dyDescent="0.25">
      <c r="A84" s="124">
        <v>103105</v>
      </c>
      <c r="B84" s="2" t="s">
        <v>22</v>
      </c>
      <c r="D84" s="153">
        <f t="shared" si="4"/>
        <v>0</v>
      </c>
      <c r="E84" s="101"/>
      <c r="F84" s="101"/>
    </row>
    <row r="85" spans="1:7" ht="16.5" customHeight="1" thickBot="1" x14ac:dyDescent="0.3">
      <c r="A85" s="124">
        <v>103106</v>
      </c>
      <c r="B85" s="39" t="s">
        <v>211</v>
      </c>
      <c r="C85" s="7"/>
      <c r="D85" s="154">
        <f>SUM(E85:F85)</f>
        <v>0</v>
      </c>
      <c r="E85" s="154">
        <f>SUM(E80:E84)</f>
        <v>0</v>
      </c>
      <c r="F85" s="154">
        <f>SUM(F80:F84)</f>
        <v>0</v>
      </c>
    </row>
    <row r="86" spans="1:7" ht="15.75" thickTop="1" x14ac:dyDescent="0.25">
      <c r="A86" s="124"/>
      <c r="B86" s="39"/>
      <c r="C86" s="7"/>
      <c r="D86" s="106"/>
      <c r="E86" s="106"/>
      <c r="F86" s="106"/>
    </row>
    <row r="87" spans="1:7" ht="15.75" thickBot="1" x14ac:dyDescent="0.3">
      <c r="A87" s="124">
        <v>103011</v>
      </c>
      <c r="B87" s="7" t="s">
        <v>24</v>
      </c>
      <c r="C87" s="7"/>
      <c r="D87" s="154">
        <f>SUM(E87:F87)</f>
        <v>0</v>
      </c>
      <c r="E87" s="108"/>
      <c r="F87" s="108"/>
    </row>
    <row r="88" spans="1:7" ht="15.75" thickTop="1" x14ac:dyDescent="0.25">
      <c r="A88" s="124"/>
      <c r="B88" s="7"/>
      <c r="C88" s="7"/>
      <c r="D88" s="106"/>
      <c r="E88" s="106"/>
      <c r="F88" s="106"/>
    </row>
    <row r="89" spans="1:7" ht="15.75" thickBot="1" x14ac:dyDescent="0.3">
      <c r="A89" s="124">
        <v>103012</v>
      </c>
      <c r="B89" s="271" t="s">
        <v>212</v>
      </c>
      <c r="C89" s="269"/>
      <c r="D89" s="154">
        <f>SUM(E89:F89)</f>
        <v>0</v>
      </c>
      <c r="E89" s="154">
        <f>+E85+E87</f>
        <v>0</v>
      </c>
      <c r="F89" s="154">
        <f>+F85+F87</f>
        <v>0</v>
      </c>
    </row>
    <row r="90" spans="1:7" ht="15.75" thickTop="1" x14ac:dyDescent="0.25">
      <c r="A90" s="124"/>
      <c r="B90" s="7"/>
      <c r="D90" s="106"/>
      <c r="E90" s="106"/>
      <c r="F90" s="106"/>
    </row>
    <row r="91" spans="1:7" ht="15.75" thickBot="1" x14ac:dyDescent="0.3">
      <c r="A91" s="124">
        <v>103013</v>
      </c>
      <c r="B91" s="7" t="s">
        <v>213</v>
      </c>
      <c r="D91" s="154">
        <f>SUM(E91:F91)</f>
        <v>0</v>
      </c>
      <c r="E91" s="154">
        <f>+E78-E89</f>
        <v>0</v>
      </c>
      <c r="F91" s="154">
        <f>+F78-F89</f>
        <v>0</v>
      </c>
    </row>
    <row r="92" spans="1:7" ht="15.75" thickTop="1" x14ac:dyDescent="0.25">
      <c r="A92" s="124"/>
      <c r="B92" s="7"/>
      <c r="D92" s="106"/>
      <c r="E92" s="106"/>
      <c r="F92" s="106"/>
    </row>
    <row r="93" spans="1:7" x14ac:dyDescent="0.25">
      <c r="A93" s="124">
        <v>103014</v>
      </c>
      <c r="B93" s="7" t="s">
        <v>216</v>
      </c>
      <c r="C93" s="8"/>
    </row>
    <row r="94" spans="1:7" x14ac:dyDescent="0.25">
      <c r="A94" s="124">
        <v>1030141</v>
      </c>
      <c r="B94" s="2" t="s">
        <v>12</v>
      </c>
      <c r="D94" s="149">
        <f>SUMIF($E$91:$F$91,"&gt;0",$E$91:$F$91)</f>
        <v>0</v>
      </c>
      <c r="G94" s="142"/>
    </row>
    <row r="95" spans="1:7" x14ac:dyDescent="0.25">
      <c r="A95" s="124">
        <v>1030142</v>
      </c>
      <c r="B95" s="2" t="s">
        <v>13</v>
      </c>
      <c r="D95" s="183">
        <f>SUMIF($E$91:$F$91,"&lt;0",$E$91:$F$91)</f>
        <v>0</v>
      </c>
      <c r="G95" s="143"/>
    </row>
    <row r="96" spans="1:7" x14ac:dyDescent="0.25">
      <c r="A96" s="124">
        <v>1030143</v>
      </c>
      <c r="B96" s="2" t="s">
        <v>11</v>
      </c>
      <c r="D96" s="149">
        <f>IF(ABS(D94)&gt;ABS(D95),ABS(D94),ABS(D95))</f>
        <v>0</v>
      </c>
      <c r="G96" s="142"/>
    </row>
    <row r="97" spans="1:13" x14ac:dyDescent="0.25">
      <c r="A97" s="124">
        <v>1030144</v>
      </c>
      <c r="B97" s="2" t="s">
        <v>413</v>
      </c>
      <c r="D97" s="162">
        <f>$E$12</f>
        <v>0.02</v>
      </c>
      <c r="G97" s="9"/>
    </row>
    <row r="98" spans="1:13" x14ac:dyDescent="0.25">
      <c r="A98" s="124">
        <v>1030145</v>
      </c>
      <c r="B98" s="2" t="s">
        <v>414</v>
      </c>
      <c r="D98" s="162">
        <f>$F$12</f>
        <v>0.05</v>
      </c>
      <c r="G98" s="9"/>
    </row>
    <row r="99" spans="1:13" ht="30.75" thickBot="1" x14ac:dyDescent="0.3">
      <c r="A99" s="124">
        <v>1030146</v>
      </c>
      <c r="B99" s="39" t="s">
        <v>214</v>
      </c>
      <c r="D99" s="184">
        <f>IF(ABS(D94)&gt;ABS(D95),ABS(D94)*D97,ABS(D95)*D98)</f>
        <v>0</v>
      </c>
      <c r="G99" s="144"/>
    </row>
    <row r="100" spans="1:13" ht="15.75" thickTop="1" x14ac:dyDescent="0.25"/>
    <row r="101" spans="1:13" ht="14.45" customHeight="1" x14ac:dyDescent="0.25">
      <c r="A101" s="278" t="s">
        <v>250</v>
      </c>
      <c r="B101" s="279"/>
      <c r="C101" s="279"/>
      <c r="D101" s="279"/>
      <c r="E101" s="279"/>
      <c r="F101" s="279"/>
      <c r="G101" s="97"/>
      <c r="H101" s="97"/>
      <c r="I101" s="97"/>
      <c r="J101" s="97"/>
      <c r="K101" s="97"/>
      <c r="L101" s="97"/>
      <c r="M101" s="97"/>
    </row>
    <row r="102" spans="1:13" ht="14.45" customHeight="1" x14ac:dyDescent="0.25">
      <c r="A102" s="97"/>
      <c r="B102" s="28" t="s">
        <v>380</v>
      </c>
      <c r="C102" s="203">
        <f>VLOOKUP(B102,'Cover Sheet'!$A$29:$B$33,2,FALSE)</f>
        <v>0</v>
      </c>
      <c r="D102" s="111"/>
      <c r="E102" s="111"/>
      <c r="F102" s="97"/>
      <c r="G102" s="97"/>
      <c r="H102" s="97"/>
      <c r="I102" s="97"/>
      <c r="J102" s="97"/>
      <c r="K102" s="97"/>
      <c r="L102" s="97"/>
      <c r="M102" s="97"/>
    </row>
    <row r="103" spans="1:13" ht="14.45" customHeight="1" x14ac:dyDescent="0.25">
      <c r="A103" s="97"/>
      <c r="B103" s="28" t="s">
        <v>266</v>
      </c>
      <c r="C103" s="65">
        <f>VLOOKUP(B103,'Cover Sheet'!$A$29:$B$33,2,FALSE)</f>
        <v>0</v>
      </c>
      <c r="D103" s="111"/>
      <c r="E103" s="111"/>
      <c r="F103" s="97"/>
      <c r="G103" s="97"/>
      <c r="H103" s="97"/>
      <c r="I103" s="97"/>
      <c r="J103" s="97"/>
      <c r="K103" s="97"/>
      <c r="L103" s="97"/>
      <c r="M103" s="97"/>
    </row>
    <row r="104" spans="1:13" ht="14.45" customHeight="1" x14ac:dyDescent="0.25">
      <c r="A104" s="97"/>
      <c r="B104" s="28" t="s">
        <v>377</v>
      </c>
      <c r="C104" s="65">
        <f>VLOOKUP(B104,'Cover Sheet'!$A$29:$B$33,2,FALSE)</f>
        <v>0</v>
      </c>
      <c r="D104" s="111"/>
      <c r="E104" s="111"/>
      <c r="F104" s="97"/>
      <c r="G104" s="97"/>
      <c r="H104" s="97"/>
      <c r="I104" s="97"/>
      <c r="J104" s="97"/>
      <c r="K104" s="97"/>
      <c r="L104" s="97"/>
      <c r="M104" s="97"/>
    </row>
    <row r="105" spans="1:13" x14ac:dyDescent="0.25">
      <c r="A105" s="7"/>
    </row>
    <row r="106" spans="1:13" x14ac:dyDescent="0.25">
      <c r="D106" s="104"/>
      <c r="E106" s="280" t="s">
        <v>15</v>
      </c>
      <c r="F106" s="281"/>
      <c r="G106" s="98"/>
    </row>
    <row r="107" spans="1:13" x14ac:dyDescent="0.25">
      <c r="D107" s="163" t="s">
        <v>10</v>
      </c>
      <c r="E107" s="163" t="s">
        <v>16</v>
      </c>
      <c r="F107" s="163" t="s">
        <v>202</v>
      </c>
      <c r="G107" s="98"/>
    </row>
    <row r="108" spans="1:13" x14ac:dyDescent="0.25">
      <c r="A108" s="124">
        <v>103015</v>
      </c>
      <c r="B108" s="7" t="s">
        <v>205</v>
      </c>
      <c r="D108" s="7"/>
      <c r="E108" s="7"/>
      <c r="F108" s="7"/>
    </row>
    <row r="109" spans="1:13" x14ac:dyDescent="0.25">
      <c r="A109" s="124">
        <v>1030151</v>
      </c>
      <c r="B109" s="2" t="s">
        <v>8</v>
      </c>
      <c r="D109" s="153">
        <f>SUM(E109:F109)</f>
        <v>0</v>
      </c>
      <c r="E109" s="101"/>
      <c r="F109" s="101"/>
    </row>
    <row r="110" spans="1:13" x14ac:dyDescent="0.25">
      <c r="A110" s="124">
        <v>1030152</v>
      </c>
      <c r="B110" s="2" t="s">
        <v>9</v>
      </c>
      <c r="D110" s="153">
        <f t="shared" ref="D110:D112" si="5">SUM(E110:F110)</f>
        <v>0</v>
      </c>
      <c r="E110" s="101"/>
      <c r="F110" s="101"/>
    </row>
    <row r="111" spans="1:13" ht="30" x14ac:dyDescent="0.25">
      <c r="A111" s="124">
        <v>1030153</v>
      </c>
      <c r="B111" s="3" t="s">
        <v>206</v>
      </c>
      <c r="D111" s="153">
        <f t="shared" si="5"/>
        <v>0</v>
      </c>
      <c r="E111" s="101"/>
      <c r="F111" s="101"/>
    </row>
    <row r="112" spans="1:13" ht="30" x14ac:dyDescent="0.25">
      <c r="A112" s="124">
        <v>1030154</v>
      </c>
      <c r="B112" s="3" t="s">
        <v>207</v>
      </c>
      <c r="D112" s="153">
        <f t="shared" si="5"/>
        <v>0</v>
      </c>
      <c r="E112" s="101"/>
      <c r="F112" s="101"/>
    </row>
    <row r="113" spans="1:7" x14ac:dyDescent="0.25">
      <c r="A113" s="124">
        <v>1030155</v>
      </c>
      <c r="B113" s="2" t="s">
        <v>25</v>
      </c>
      <c r="D113" s="153">
        <f>SUM(E113:F113)</f>
        <v>0</v>
      </c>
      <c r="E113" s="101"/>
      <c r="F113" s="101"/>
    </row>
    <row r="114" spans="1:7" x14ac:dyDescent="0.25">
      <c r="A114" s="124">
        <v>1030156</v>
      </c>
      <c r="B114" s="2" t="s">
        <v>18</v>
      </c>
      <c r="D114" s="153">
        <f t="shared" ref="D114:D120" si="6">SUM(E114:F114)</f>
        <v>0</v>
      </c>
      <c r="E114" s="101"/>
      <c r="F114" s="101"/>
    </row>
    <row r="115" spans="1:7" ht="30" x14ac:dyDescent="0.25">
      <c r="A115" s="124">
        <v>1030157</v>
      </c>
      <c r="B115" s="3" t="s">
        <v>17</v>
      </c>
      <c r="D115" s="153">
        <f t="shared" si="6"/>
        <v>0</v>
      </c>
      <c r="E115" s="101"/>
      <c r="F115" s="101"/>
    </row>
    <row r="116" spans="1:7" ht="45" x14ac:dyDescent="0.25">
      <c r="A116" s="124">
        <v>1030158</v>
      </c>
      <c r="B116" s="3" t="s">
        <v>26</v>
      </c>
      <c r="C116" s="3"/>
      <c r="D116" s="153">
        <f t="shared" si="6"/>
        <v>0</v>
      </c>
      <c r="E116" s="101"/>
      <c r="F116" s="101"/>
    </row>
    <row r="117" spans="1:7" x14ac:dyDescent="0.25">
      <c r="A117" s="124">
        <v>1030159</v>
      </c>
      <c r="B117" s="2" t="s">
        <v>27</v>
      </c>
      <c r="D117" s="153">
        <f t="shared" si="6"/>
        <v>0</v>
      </c>
      <c r="E117" s="101"/>
      <c r="F117" s="101"/>
      <c r="G117" s="105"/>
    </row>
    <row r="118" spans="1:7" x14ac:dyDescent="0.25">
      <c r="A118" s="124">
        <v>1030160</v>
      </c>
      <c r="B118" s="2" t="s">
        <v>19</v>
      </c>
      <c r="D118" s="153">
        <f t="shared" si="6"/>
        <v>0</v>
      </c>
      <c r="E118" s="101"/>
      <c r="F118" s="101"/>
    </row>
    <row r="119" spans="1:7" ht="30" x14ac:dyDescent="0.25">
      <c r="A119" s="124">
        <v>1030161</v>
      </c>
      <c r="B119" s="3" t="s">
        <v>28</v>
      </c>
      <c r="C119" s="3"/>
      <c r="D119" s="153">
        <f t="shared" si="6"/>
        <v>0</v>
      </c>
      <c r="E119" s="101"/>
      <c r="F119" s="101"/>
    </row>
    <row r="120" spans="1:7" x14ac:dyDescent="0.25">
      <c r="A120" s="124">
        <v>1030162</v>
      </c>
      <c r="B120" s="2" t="s">
        <v>208</v>
      </c>
      <c r="D120" s="153">
        <f t="shared" si="6"/>
        <v>0</v>
      </c>
      <c r="E120" s="101"/>
      <c r="F120" s="101"/>
      <c r="G120" s="105"/>
    </row>
    <row r="121" spans="1:7" ht="30.75" thickBot="1" x14ac:dyDescent="0.3">
      <c r="A121" s="124">
        <v>1030163</v>
      </c>
      <c r="B121" s="39" t="s">
        <v>209</v>
      </c>
      <c r="C121" s="7"/>
      <c r="D121" s="154">
        <f>SUM(E121:F121)</f>
        <v>0</v>
      </c>
      <c r="E121" s="154">
        <f>SUM(E109:E120)</f>
        <v>0</v>
      </c>
      <c r="F121" s="154">
        <f>SUM(F109:F120)</f>
        <v>0</v>
      </c>
    </row>
    <row r="122" spans="1:7" ht="15.75" thickTop="1" x14ac:dyDescent="0.25">
      <c r="A122" s="124">
        <v>103017</v>
      </c>
      <c r="B122" s="39" t="s">
        <v>210</v>
      </c>
      <c r="C122" s="7"/>
      <c r="D122" s="106"/>
      <c r="E122" s="106"/>
      <c r="F122" s="106"/>
    </row>
    <row r="123" spans="1:7" x14ac:dyDescent="0.25">
      <c r="A123" s="124">
        <v>1030171</v>
      </c>
      <c r="B123" s="2" t="s">
        <v>20</v>
      </c>
      <c r="D123" s="153">
        <f>SUM(E123:F123)</f>
        <v>0</v>
      </c>
      <c r="E123" s="101"/>
      <c r="F123" s="101"/>
    </row>
    <row r="124" spans="1:7" x14ac:dyDescent="0.25">
      <c r="A124" s="124">
        <v>1030172</v>
      </c>
      <c r="B124" s="2" t="s">
        <v>14</v>
      </c>
      <c r="D124" s="153">
        <f t="shared" ref="D124:D127" si="7">SUM(E124:F124)</f>
        <v>0</v>
      </c>
      <c r="E124" s="101"/>
      <c r="F124" s="101"/>
    </row>
    <row r="125" spans="1:7" x14ac:dyDescent="0.25">
      <c r="A125" s="124">
        <v>1030173</v>
      </c>
      <c r="B125" s="2" t="s">
        <v>21</v>
      </c>
      <c r="D125" s="153">
        <f t="shared" si="7"/>
        <v>0</v>
      </c>
      <c r="E125" s="101"/>
      <c r="F125" s="101"/>
    </row>
    <row r="126" spans="1:7" x14ac:dyDescent="0.25">
      <c r="A126" s="124">
        <v>1030174</v>
      </c>
      <c r="B126" s="2" t="s">
        <v>18</v>
      </c>
      <c r="D126" s="153">
        <f t="shared" si="7"/>
        <v>0</v>
      </c>
      <c r="E126" s="101"/>
      <c r="F126" s="101"/>
    </row>
    <row r="127" spans="1:7" x14ac:dyDescent="0.25">
      <c r="A127" s="124">
        <v>1030175</v>
      </c>
      <c r="B127" s="2" t="s">
        <v>22</v>
      </c>
      <c r="D127" s="153">
        <f t="shared" si="7"/>
        <v>0</v>
      </c>
      <c r="E127" s="101"/>
      <c r="F127" s="101"/>
    </row>
    <row r="128" spans="1:7" ht="16.5" customHeight="1" thickBot="1" x14ac:dyDescent="0.3">
      <c r="A128" s="124">
        <v>1030176</v>
      </c>
      <c r="B128" s="39" t="s">
        <v>211</v>
      </c>
      <c r="C128" s="7"/>
      <c r="D128" s="154">
        <f>SUM(E128:F128)</f>
        <v>0</v>
      </c>
      <c r="E128" s="154">
        <f>SUM(E123:E127)</f>
        <v>0</v>
      </c>
      <c r="F128" s="154">
        <f>SUM(F123:F127)</f>
        <v>0</v>
      </c>
    </row>
    <row r="129" spans="1:13" ht="15.75" thickTop="1" x14ac:dyDescent="0.25">
      <c r="A129" s="124"/>
      <c r="B129" s="39"/>
      <c r="C129" s="7"/>
      <c r="D129" s="106"/>
      <c r="E129" s="106"/>
      <c r="F129" s="106"/>
    </row>
    <row r="130" spans="1:13" ht="15.75" thickBot="1" x14ac:dyDescent="0.3">
      <c r="A130" s="124">
        <v>103018</v>
      </c>
      <c r="B130" s="7" t="s">
        <v>24</v>
      </c>
      <c r="C130" s="7"/>
      <c r="D130" s="154">
        <f>SUM(E130:F130)</f>
        <v>0</v>
      </c>
      <c r="E130" s="108"/>
      <c r="F130" s="108"/>
    </row>
    <row r="131" spans="1:13" ht="15.75" thickTop="1" x14ac:dyDescent="0.25">
      <c r="A131" s="124"/>
      <c r="B131" s="7"/>
      <c r="C131" s="7"/>
      <c r="D131" s="106"/>
      <c r="E131" s="106"/>
      <c r="F131" s="106"/>
    </row>
    <row r="132" spans="1:13" ht="15.75" thickBot="1" x14ac:dyDescent="0.3">
      <c r="A132" s="124">
        <v>103019</v>
      </c>
      <c r="B132" s="271" t="s">
        <v>212</v>
      </c>
      <c r="C132" s="269"/>
      <c r="D132" s="154">
        <f>SUM(E132:F132)</f>
        <v>0</v>
      </c>
      <c r="E132" s="154">
        <f>+E128+E130</f>
        <v>0</v>
      </c>
      <c r="F132" s="154">
        <f>+F128+F130</f>
        <v>0</v>
      </c>
    </row>
    <row r="133" spans="1:13" ht="15.75" thickTop="1" x14ac:dyDescent="0.25">
      <c r="A133" s="124"/>
      <c r="B133" s="7"/>
      <c r="D133" s="106"/>
      <c r="E133" s="106"/>
      <c r="F133" s="106"/>
    </row>
    <row r="134" spans="1:13" ht="15.75" thickBot="1" x14ac:dyDescent="0.3">
      <c r="A134" s="124">
        <v>103020</v>
      </c>
      <c r="B134" s="7" t="s">
        <v>213</v>
      </c>
      <c r="D134" s="154">
        <f>SUM(E134:F134)</f>
        <v>0</v>
      </c>
      <c r="E134" s="154">
        <f>+E121-E132</f>
        <v>0</v>
      </c>
      <c r="F134" s="154">
        <f>+F121-F132</f>
        <v>0</v>
      </c>
    </row>
    <row r="135" spans="1:13" ht="15.75" thickTop="1" x14ac:dyDescent="0.25">
      <c r="A135" s="124"/>
      <c r="B135" s="7"/>
      <c r="D135" s="106"/>
      <c r="E135" s="106"/>
      <c r="F135" s="106"/>
    </row>
    <row r="136" spans="1:13" x14ac:dyDescent="0.25">
      <c r="A136" s="124">
        <v>103021</v>
      </c>
      <c r="B136" s="7" t="s">
        <v>216</v>
      </c>
      <c r="C136" s="8"/>
    </row>
    <row r="137" spans="1:13" x14ac:dyDescent="0.25">
      <c r="A137" s="124">
        <v>1030211</v>
      </c>
      <c r="B137" s="2" t="s">
        <v>12</v>
      </c>
      <c r="D137" s="149">
        <f>SUMIF($E$134:$F$134,"&gt;0",$E$134:$F$134)</f>
        <v>0</v>
      </c>
      <c r="G137" s="142"/>
    </row>
    <row r="138" spans="1:13" x14ac:dyDescent="0.25">
      <c r="A138" s="124">
        <v>1030212</v>
      </c>
      <c r="B138" s="2" t="s">
        <v>13</v>
      </c>
      <c r="D138" s="183">
        <f>SUMIF($E$134:$F$134,"&lt;0",$E$134:$F$134)</f>
        <v>0</v>
      </c>
      <c r="G138" s="143"/>
    </row>
    <row r="139" spans="1:13" x14ac:dyDescent="0.25">
      <c r="A139" s="124">
        <v>1030213</v>
      </c>
      <c r="B139" s="2" t="s">
        <v>11</v>
      </c>
      <c r="D139" s="149">
        <f>IF(ABS(D137)&gt;ABS(D138),ABS(D137),ABS(D138))</f>
        <v>0</v>
      </c>
      <c r="G139" s="142"/>
    </row>
    <row r="140" spans="1:13" x14ac:dyDescent="0.25">
      <c r="A140" s="124">
        <v>1030214</v>
      </c>
      <c r="B140" s="2" t="s">
        <v>413</v>
      </c>
      <c r="D140" s="162">
        <f>$E$12</f>
        <v>0.02</v>
      </c>
      <c r="G140" s="9"/>
    </row>
    <row r="141" spans="1:13" x14ac:dyDescent="0.25">
      <c r="A141" s="124">
        <v>1030215</v>
      </c>
      <c r="B141" s="2" t="s">
        <v>414</v>
      </c>
      <c r="D141" s="162">
        <f>$F$12</f>
        <v>0.05</v>
      </c>
      <c r="G141" s="9"/>
    </row>
    <row r="142" spans="1:13" ht="30.75" thickBot="1" x14ac:dyDescent="0.3">
      <c r="A142" s="124">
        <v>1030216</v>
      </c>
      <c r="B142" s="39" t="s">
        <v>214</v>
      </c>
      <c r="D142" s="184">
        <f>IF(ABS(D137)&gt;ABS(D138),ABS(D137)*D140,ABS(D138)*D141)</f>
        <v>0</v>
      </c>
      <c r="G142" s="144"/>
    </row>
    <row r="143" spans="1:13" ht="15.75" thickTop="1" x14ac:dyDescent="0.25">
      <c r="B143" s="269"/>
      <c r="C143" s="269"/>
      <c r="D143" s="269"/>
      <c r="E143" s="269"/>
      <c r="F143" s="269"/>
    </row>
    <row r="144" spans="1:13" ht="14.45" customHeight="1" x14ac:dyDescent="0.25">
      <c r="A144" s="278" t="s">
        <v>259</v>
      </c>
      <c r="B144" s="279"/>
      <c r="C144" s="279"/>
      <c r="D144" s="279"/>
      <c r="E144" s="279"/>
      <c r="F144" s="279"/>
      <c r="G144" s="97"/>
      <c r="H144" s="97"/>
      <c r="I144" s="97"/>
      <c r="J144" s="97"/>
      <c r="K144" s="97"/>
      <c r="L144" s="97"/>
      <c r="M144" s="97"/>
    </row>
    <row r="145" spans="1:13" ht="14.45" customHeight="1" x14ac:dyDescent="0.25">
      <c r="A145" s="97"/>
      <c r="B145" s="28" t="s">
        <v>376</v>
      </c>
      <c r="C145" s="203">
        <f>VLOOKUP(B145,'Cover Sheet'!$A$34:$B$38,2,FALSE)</f>
        <v>0</v>
      </c>
      <c r="D145" s="111"/>
      <c r="E145" s="111"/>
      <c r="F145" s="97"/>
      <c r="G145" s="97"/>
      <c r="H145" s="97"/>
      <c r="I145" s="97"/>
      <c r="J145" s="97"/>
      <c r="K145" s="97"/>
      <c r="L145" s="97"/>
      <c r="M145" s="97"/>
    </row>
    <row r="146" spans="1:13" ht="14.45" customHeight="1" x14ac:dyDescent="0.25">
      <c r="A146" s="97"/>
      <c r="B146" s="28" t="s">
        <v>267</v>
      </c>
      <c r="C146" s="65">
        <f>VLOOKUP(B146,'Cover Sheet'!$A$34:$B$38,2,FALSE)</f>
        <v>0</v>
      </c>
      <c r="D146" s="111"/>
      <c r="E146" s="111"/>
      <c r="F146" s="97"/>
      <c r="G146" s="97"/>
      <c r="H146" s="97"/>
      <c r="I146" s="97"/>
      <c r="J146" s="97"/>
      <c r="K146" s="97"/>
      <c r="L146" s="97"/>
      <c r="M146" s="97"/>
    </row>
    <row r="147" spans="1:13" ht="14.45" customHeight="1" x14ac:dyDescent="0.25">
      <c r="A147" s="97"/>
      <c r="B147" s="28" t="s">
        <v>373</v>
      </c>
      <c r="C147" s="65">
        <f>VLOOKUP(B147,'Cover Sheet'!$A$34:$B$38,2,FALSE)</f>
        <v>0</v>
      </c>
      <c r="D147" s="111"/>
      <c r="E147" s="111"/>
      <c r="F147" s="97"/>
      <c r="G147" s="97"/>
      <c r="H147" s="97"/>
      <c r="I147" s="97"/>
      <c r="J147" s="97"/>
      <c r="K147" s="97"/>
      <c r="L147" s="97"/>
      <c r="M147" s="97"/>
    </row>
    <row r="148" spans="1:13" x14ac:dyDescent="0.25">
      <c r="A148" s="7"/>
    </row>
    <row r="149" spans="1:13" x14ac:dyDescent="0.25">
      <c r="D149" s="104"/>
      <c r="E149" s="280" t="s">
        <v>15</v>
      </c>
      <c r="F149" s="281"/>
      <c r="G149" s="98"/>
    </row>
    <row r="150" spans="1:13" x14ac:dyDescent="0.25">
      <c r="D150" s="163" t="s">
        <v>10</v>
      </c>
      <c r="E150" s="163" t="s">
        <v>16</v>
      </c>
      <c r="F150" s="163" t="s">
        <v>202</v>
      </c>
      <c r="G150" s="98"/>
    </row>
    <row r="151" spans="1:13" x14ac:dyDescent="0.25">
      <c r="A151" s="124">
        <v>103030</v>
      </c>
      <c r="B151" s="7" t="s">
        <v>205</v>
      </c>
      <c r="D151" s="7"/>
      <c r="E151" s="7"/>
      <c r="F151" s="7"/>
    </row>
    <row r="152" spans="1:13" x14ac:dyDescent="0.25">
      <c r="A152" s="124">
        <v>1030301</v>
      </c>
      <c r="B152" s="2" t="s">
        <v>8</v>
      </c>
      <c r="D152" s="153">
        <f>SUM(E152:F152)</f>
        <v>0</v>
      </c>
      <c r="E152" s="101"/>
      <c r="F152" s="101"/>
    </row>
    <row r="153" spans="1:13" x14ac:dyDescent="0.25">
      <c r="A153" s="124">
        <v>1030302</v>
      </c>
      <c r="B153" s="2" t="s">
        <v>9</v>
      </c>
      <c r="D153" s="153">
        <f t="shared" ref="D153:D155" si="8">SUM(E153:F153)</f>
        <v>0</v>
      </c>
      <c r="E153" s="101"/>
      <c r="F153" s="101"/>
    </row>
    <row r="154" spans="1:13" ht="30" x14ac:dyDescent="0.25">
      <c r="A154" s="124">
        <v>1030303</v>
      </c>
      <c r="B154" s="3" t="s">
        <v>206</v>
      </c>
      <c r="D154" s="153">
        <f t="shared" si="8"/>
        <v>0</v>
      </c>
      <c r="E154" s="101"/>
      <c r="F154" s="101"/>
    </row>
    <row r="155" spans="1:13" ht="30" x14ac:dyDescent="0.25">
      <c r="A155" s="124">
        <v>1030304</v>
      </c>
      <c r="B155" s="3" t="s">
        <v>207</v>
      </c>
      <c r="D155" s="153">
        <f t="shared" si="8"/>
        <v>0</v>
      </c>
      <c r="E155" s="101"/>
      <c r="F155" s="101"/>
    </row>
    <row r="156" spans="1:13" x14ac:dyDescent="0.25">
      <c r="A156" s="124">
        <v>1030305</v>
      </c>
      <c r="B156" s="2" t="s">
        <v>25</v>
      </c>
      <c r="D156" s="153">
        <f>SUM(E156:F156)</f>
        <v>0</v>
      </c>
      <c r="E156" s="101"/>
      <c r="F156" s="101"/>
    </row>
    <row r="157" spans="1:13" x14ac:dyDescent="0.25">
      <c r="A157" s="124">
        <v>1030306</v>
      </c>
      <c r="B157" s="2" t="s">
        <v>18</v>
      </c>
      <c r="D157" s="153">
        <f t="shared" ref="D157:D163" si="9">SUM(E157:F157)</f>
        <v>0</v>
      </c>
      <c r="E157" s="101"/>
      <c r="F157" s="101"/>
    </row>
    <row r="158" spans="1:13" ht="30" x14ac:dyDescent="0.25">
      <c r="A158" s="124">
        <v>1030307</v>
      </c>
      <c r="B158" s="3" t="s">
        <v>17</v>
      </c>
      <c r="D158" s="153">
        <f t="shared" si="9"/>
        <v>0</v>
      </c>
      <c r="E158" s="101"/>
      <c r="F158" s="101"/>
    </row>
    <row r="159" spans="1:13" ht="45" x14ac:dyDescent="0.25">
      <c r="A159" s="124">
        <v>1030308</v>
      </c>
      <c r="B159" s="3" t="s">
        <v>26</v>
      </c>
      <c r="C159" s="3"/>
      <c r="D159" s="153">
        <f t="shared" si="9"/>
        <v>0</v>
      </c>
      <c r="E159" s="101"/>
      <c r="F159" s="101"/>
    </row>
    <row r="160" spans="1:13" x14ac:dyDescent="0.25">
      <c r="A160" s="124">
        <v>1030309</v>
      </c>
      <c r="B160" s="2" t="s">
        <v>27</v>
      </c>
      <c r="D160" s="153">
        <f t="shared" si="9"/>
        <v>0</v>
      </c>
      <c r="E160" s="101"/>
      <c r="F160" s="101"/>
      <c r="G160" s="105"/>
    </row>
    <row r="161" spans="1:7" x14ac:dyDescent="0.25">
      <c r="A161" s="124">
        <v>1030310</v>
      </c>
      <c r="B161" s="2" t="s">
        <v>19</v>
      </c>
      <c r="D161" s="153">
        <f t="shared" si="9"/>
        <v>0</v>
      </c>
      <c r="E161" s="101"/>
      <c r="F161" s="101"/>
    </row>
    <row r="162" spans="1:7" ht="30" x14ac:dyDescent="0.25">
      <c r="A162" s="124">
        <v>1030311</v>
      </c>
      <c r="B162" s="3" t="s">
        <v>28</v>
      </c>
      <c r="C162" s="3"/>
      <c r="D162" s="153">
        <f t="shared" si="9"/>
        <v>0</v>
      </c>
      <c r="E162" s="101"/>
      <c r="F162" s="101"/>
    </row>
    <row r="163" spans="1:7" x14ac:dyDescent="0.25">
      <c r="A163" s="124">
        <v>1030312</v>
      </c>
      <c r="B163" s="2" t="s">
        <v>208</v>
      </c>
      <c r="D163" s="153">
        <f t="shared" si="9"/>
        <v>0</v>
      </c>
      <c r="E163" s="101"/>
      <c r="F163" s="101"/>
      <c r="G163" s="105"/>
    </row>
    <row r="164" spans="1:7" ht="30.75" thickBot="1" x14ac:dyDescent="0.3">
      <c r="A164" s="124">
        <v>1030313</v>
      </c>
      <c r="B164" s="39" t="s">
        <v>209</v>
      </c>
      <c r="C164" s="7"/>
      <c r="D164" s="154">
        <f>SUM(E164:F164)</f>
        <v>0</v>
      </c>
      <c r="E164" s="154">
        <f>SUM(E152:E163)</f>
        <v>0</v>
      </c>
      <c r="F164" s="154">
        <f>SUM(F152:F163)</f>
        <v>0</v>
      </c>
    </row>
    <row r="165" spans="1:7" ht="15.75" thickTop="1" x14ac:dyDescent="0.25">
      <c r="A165" s="124">
        <v>103031</v>
      </c>
      <c r="B165" s="39" t="s">
        <v>210</v>
      </c>
      <c r="C165" s="7"/>
      <c r="D165" s="106"/>
      <c r="E165" s="106"/>
      <c r="F165" s="106"/>
    </row>
    <row r="166" spans="1:7" x14ac:dyDescent="0.25">
      <c r="A166" s="124">
        <v>1030311</v>
      </c>
      <c r="B166" s="2" t="s">
        <v>20</v>
      </c>
      <c r="D166" s="153">
        <f>SUM(E166:F166)</f>
        <v>0</v>
      </c>
      <c r="E166" s="101"/>
      <c r="F166" s="101"/>
    </row>
    <row r="167" spans="1:7" x14ac:dyDescent="0.25">
      <c r="A167" s="124">
        <v>1030312</v>
      </c>
      <c r="B167" s="2" t="s">
        <v>14</v>
      </c>
      <c r="D167" s="153">
        <f t="shared" ref="D167:D170" si="10">SUM(E167:F167)</f>
        <v>0</v>
      </c>
      <c r="E167" s="101"/>
      <c r="F167" s="101"/>
    </row>
    <row r="168" spans="1:7" x14ac:dyDescent="0.25">
      <c r="A168" s="124">
        <v>1030313</v>
      </c>
      <c r="B168" s="2" t="s">
        <v>21</v>
      </c>
      <c r="D168" s="153">
        <f t="shared" si="10"/>
        <v>0</v>
      </c>
      <c r="E168" s="101"/>
      <c r="F168" s="101"/>
    </row>
    <row r="169" spans="1:7" x14ac:dyDescent="0.25">
      <c r="A169" s="124">
        <v>1030314</v>
      </c>
      <c r="B169" s="2" t="s">
        <v>18</v>
      </c>
      <c r="D169" s="153">
        <f t="shared" si="10"/>
        <v>0</v>
      </c>
      <c r="E169" s="101"/>
      <c r="F169" s="101"/>
    </row>
    <row r="170" spans="1:7" x14ac:dyDescent="0.25">
      <c r="A170" s="124">
        <v>1030315</v>
      </c>
      <c r="B170" s="2" t="s">
        <v>22</v>
      </c>
      <c r="D170" s="153">
        <f t="shared" si="10"/>
        <v>0</v>
      </c>
      <c r="E170" s="101"/>
      <c r="F170" s="101"/>
    </row>
    <row r="171" spans="1:7" ht="16.5" customHeight="1" thickBot="1" x14ac:dyDescent="0.3">
      <c r="A171" s="124">
        <v>1030316</v>
      </c>
      <c r="B171" s="39" t="s">
        <v>211</v>
      </c>
      <c r="C171" s="7"/>
      <c r="D171" s="154">
        <f>SUM(E171:F171)</f>
        <v>0</v>
      </c>
      <c r="E171" s="154">
        <f>SUM(E166:E170)</f>
        <v>0</v>
      </c>
      <c r="F171" s="154">
        <f>SUM(F166:F170)</f>
        <v>0</v>
      </c>
    </row>
    <row r="172" spans="1:7" ht="15.75" thickTop="1" x14ac:dyDescent="0.25">
      <c r="A172" s="124"/>
      <c r="B172" s="39"/>
      <c r="C172" s="7"/>
      <c r="D172" s="106"/>
      <c r="E172" s="106"/>
      <c r="F172" s="106"/>
    </row>
    <row r="173" spans="1:7" ht="15.75" thickBot="1" x14ac:dyDescent="0.3">
      <c r="A173" s="124">
        <v>103032</v>
      </c>
      <c r="B173" s="7" t="s">
        <v>24</v>
      </c>
      <c r="C173" s="7"/>
      <c r="D173" s="154">
        <f>SUM(E173:F173)</f>
        <v>0</v>
      </c>
      <c r="E173" s="108"/>
      <c r="F173" s="108"/>
    </row>
    <row r="174" spans="1:7" ht="15.75" thickTop="1" x14ac:dyDescent="0.25">
      <c r="A174" s="124"/>
      <c r="B174" s="7"/>
      <c r="C174" s="7"/>
      <c r="D174" s="106"/>
      <c r="E174" s="106"/>
      <c r="F174" s="106"/>
    </row>
    <row r="175" spans="1:7" ht="15.75" thickBot="1" x14ac:dyDescent="0.3">
      <c r="A175" s="124">
        <v>103033</v>
      </c>
      <c r="B175" s="271" t="s">
        <v>212</v>
      </c>
      <c r="C175" s="269"/>
      <c r="D175" s="154">
        <f>SUM(E175:F175)</f>
        <v>0</v>
      </c>
      <c r="E175" s="154">
        <f>+E171+E173</f>
        <v>0</v>
      </c>
      <c r="F175" s="154">
        <f>+F171+F173</f>
        <v>0</v>
      </c>
    </row>
    <row r="176" spans="1:7" ht="15.75" thickTop="1" x14ac:dyDescent="0.25">
      <c r="A176" s="124"/>
      <c r="B176" s="7"/>
      <c r="D176" s="106"/>
      <c r="E176" s="106"/>
      <c r="F176" s="106"/>
    </row>
    <row r="177" spans="1:7" ht="15.75" thickBot="1" x14ac:dyDescent="0.3">
      <c r="A177" s="124">
        <v>103034</v>
      </c>
      <c r="B177" s="7" t="s">
        <v>213</v>
      </c>
      <c r="D177" s="154">
        <f>SUM(E177:F177)</f>
        <v>0</v>
      </c>
      <c r="E177" s="154">
        <f>+E164-E175</f>
        <v>0</v>
      </c>
      <c r="F177" s="154">
        <f>+F164-F175</f>
        <v>0</v>
      </c>
    </row>
    <row r="178" spans="1:7" ht="15.75" thickTop="1" x14ac:dyDescent="0.25">
      <c r="A178" s="124"/>
      <c r="B178" s="7"/>
      <c r="D178" s="106"/>
      <c r="E178" s="106"/>
      <c r="F178" s="106"/>
    </row>
    <row r="179" spans="1:7" x14ac:dyDescent="0.25">
      <c r="A179" s="124">
        <v>103035</v>
      </c>
      <c r="B179" s="7" t="s">
        <v>216</v>
      </c>
      <c r="C179" s="8"/>
    </row>
    <row r="180" spans="1:7" x14ac:dyDescent="0.25">
      <c r="A180" s="124">
        <v>1030351</v>
      </c>
      <c r="B180" s="2" t="s">
        <v>12</v>
      </c>
      <c r="D180" s="149">
        <f>SUMIF($E$177:$F$177,"&gt;0",$E$177:$F$177)</f>
        <v>0</v>
      </c>
      <c r="G180" s="142"/>
    </row>
    <row r="181" spans="1:7" x14ac:dyDescent="0.25">
      <c r="A181" s="124">
        <v>1030352</v>
      </c>
      <c r="B181" s="2" t="s">
        <v>13</v>
      </c>
      <c r="D181" s="149">
        <f>SUMIF($E$177:$F$177,"&lt;0",$E$177:$F$177)</f>
        <v>0</v>
      </c>
      <c r="G181" s="142"/>
    </row>
    <row r="182" spans="1:7" x14ac:dyDescent="0.25">
      <c r="A182" s="124">
        <v>1030353</v>
      </c>
      <c r="B182" s="2" t="s">
        <v>11</v>
      </c>
      <c r="D182" s="149">
        <f>IF(ABS(D180)&gt;ABS(D181),ABS(D180),ABS(D181))</f>
        <v>0</v>
      </c>
      <c r="G182" s="142"/>
    </row>
    <row r="183" spans="1:7" x14ac:dyDescent="0.25">
      <c r="A183" s="124">
        <v>1030354</v>
      </c>
      <c r="B183" s="2" t="s">
        <v>413</v>
      </c>
      <c r="D183" s="162">
        <f>$E$12</f>
        <v>0.02</v>
      </c>
      <c r="G183" s="9"/>
    </row>
    <row r="184" spans="1:7" x14ac:dyDescent="0.25">
      <c r="A184" s="124">
        <v>1030355</v>
      </c>
      <c r="B184" s="2" t="s">
        <v>414</v>
      </c>
      <c r="D184" s="162">
        <f>$F$12</f>
        <v>0.05</v>
      </c>
      <c r="G184" s="9"/>
    </row>
    <row r="185" spans="1:7" ht="30.75" thickBot="1" x14ac:dyDescent="0.3">
      <c r="A185" s="124">
        <v>1030356</v>
      </c>
      <c r="B185" s="39" t="s">
        <v>214</v>
      </c>
      <c r="D185" s="184">
        <f>IF(ABS(D180)&gt;ABS(D181),ABS(D180)*D183,ABS(D181)*D184)</f>
        <v>0</v>
      </c>
      <c r="G185" s="144"/>
    </row>
    <row r="186" spans="1:7" ht="15.75" thickTop="1" x14ac:dyDescent="0.25"/>
  </sheetData>
  <mergeCells count="15">
    <mergeCell ref="B143:F143"/>
    <mergeCell ref="E149:F149"/>
    <mergeCell ref="B175:C175"/>
    <mergeCell ref="A14:M14"/>
    <mergeCell ref="E106:F106"/>
    <mergeCell ref="B132:C132"/>
    <mergeCell ref="A15:F15"/>
    <mergeCell ref="A58:F58"/>
    <mergeCell ref="A101:F101"/>
    <mergeCell ref="A144:F144"/>
    <mergeCell ref="E4:G9"/>
    <mergeCell ref="E20:F20"/>
    <mergeCell ref="B46:C46"/>
    <mergeCell ref="E63:F63"/>
    <mergeCell ref="B89:C89"/>
  </mergeCells>
  <dataValidations count="3">
    <dataValidation allowBlank="1" showErrorMessage="1" sqref="J1:XFD7 L8:XFD9 A1:I9 B16:C18 B59:C61 B102:C104 B145:C147" xr:uid="{F2BF8919-63DA-48D8-8233-DDF8A17938B2}"/>
    <dataValidation allowBlank="1" showInputMessage="1" showErrorMessage="1" promptTitle="FX Risk Capital Charge" prompt="FOR TTSEC USE ONLY" sqref="D12" xr:uid="{6454B272-47FE-495D-BF0E-D93A4C7929D1}"/>
    <dataValidation allowBlank="1" showInputMessage="1" showErrorMessage="1" promptTitle="Other Non-Current Assets" prompt="For the purpose of these requirements, fixed and intangible assets shall not be included in other non-current assets." sqref="B34 B77 B120 B163" xr:uid="{42AD96A1-CFB1-4FAD-A3C9-FDAACC109CFE}"/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ABDE-BB35-4DAA-BBA7-DD76EB8EAA30}">
  <dimension ref="A1:M52"/>
  <sheetViews>
    <sheetView workbookViewId="0"/>
  </sheetViews>
  <sheetFormatPr defaultColWidth="8.85546875" defaultRowHeight="15" x14ac:dyDescent="0.25"/>
  <cols>
    <col min="1" max="1" width="6.140625" style="2" customWidth="1"/>
    <col min="2" max="2" width="31.140625" style="2" customWidth="1"/>
    <col min="3" max="3" width="21.42578125" style="2" customWidth="1"/>
    <col min="4" max="8" width="14.85546875" style="2" customWidth="1"/>
    <col min="9" max="9" width="10" style="2" bestFit="1" customWidth="1"/>
    <col min="10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239</v>
      </c>
      <c r="I1" s="29"/>
    </row>
    <row r="2" spans="1:13" x14ac:dyDescent="0.25">
      <c r="A2" s="27"/>
      <c r="B2" s="28" t="s">
        <v>273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13" ht="30" x14ac:dyDescent="0.25">
      <c r="B11" s="7"/>
      <c r="D11" s="181" t="s">
        <v>40</v>
      </c>
      <c r="E11" s="182">
        <v>0.16</v>
      </c>
    </row>
    <row r="12" spans="1:13" x14ac:dyDescent="0.25">
      <c r="B12" s="7"/>
      <c r="D12" s="9"/>
    </row>
    <row r="13" spans="1:13" ht="14.45" customHeight="1" x14ac:dyDescent="0.25">
      <c r="A13" s="255" t="s">
        <v>268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</row>
    <row r="14" spans="1:13" ht="14.45" customHeight="1" x14ac:dyDescent="0.25">
      <c r="A14" s="278" t="s">
        <v>240</v>
      </c>
      <c r="B14" s="282"/>
      <c r="C14" s="282"/>
      <c r="D14" s="282"/>
      <c r="E14" s="282"/>
      <c r="F14" s="97"/>
      <c r="G14" s="97"/>
      <c r="H14" s="97"/>
      <c r="I14" s="97"/>
      <c r="J14" s="97"/>
      <c r="K14" s="97"/>
      <c r="L14" s="97"/>
      <c r="M14" s="97"/>
    </row>
    <row r="15" spans="1:13" ht="14.45" customHeight="1" x14ac:dyDescent="0.25">
      <c r="A15" s="97"/>
      <c r="B15" s="28" t="s">
        <v>372</v>
      </c>
      <c r="C15" s="203">
        <f>VLOOKUP(B15,'Cover Sheet'!$A$19:$B$23,2,FALSE)</f>
        <v>0</v>
      </c>
      <c r="D15" s="111"/>
      <c r="E15" s="111"/>
      <c r="F15" s="97"/>
      <c r="G15" s="97"/>
      <c r="H15" s="97"/>
      <c r="I15" s="97"/>
      <c r="J15" s="97"/>
      <c r="K15" s="97"/>
      <c r="L15" s="97"/>
      <c r="M15" s="97"/>
    </row>
    <row r="16" spans="1:13" ht="14.45" customHeight="1" x14ac:dyDescent="0.25">
      <c r="A16" s="97"/>
      <c r="B16" s="28" t="s">
        <v>260</v>
      </c>
      <c r="C16" s="65">
        <f>VLOOKUP(B16,'Cover Sheet'!$A$19:$B$23,2,FALSE)</f>
        <v>0</v>
      </c>
      <c r="D16" s="111"/>
      <c r="E16" s="111"/>
      <c r="F16" s="97"/>
      <c r="G16" s="97"/>
      <c r="H16" s="97"/>
      <c r="I16" s="97"/>
      <c r="J16" s="97"/>
      <c r="K16" s="97"/>
      <c r="L16" s="97"/>
      <c r="M16" s="97"/>
    </row>
    <row r="17" spans="1:13" ht="14.45" customHeight="1" x14ac:dyDescent="0.25">
      <c r="A17" s="97"/>
      <c r="B17" s="28" t="s">
        <v>385</v>
      </c>
      <c r="C17" s="65">
        <f>VLOOKUP(B17,'Cover Sheet'!$A$19:$B$23,2,FALSE)</f>
        <v>0</v>
      </c>
      <c r="D17" s="111"/>
      <c r="E17" s="111"/>
      <c r="F17" s="97"/>
      <c r="G17" s="97"/>
      <c r="H17" s="97"/>
      <c r="I17" s="97"/>
      <c r="J17" s="97"/>
      <c r="K17" s="97"/>
      <c r="L17" s="97"/>
      <c r="M17" s="97"/>
    </row>
    <row r="18" spans="1:13" x14ac:dyDescent="0.25">
      <c r="A18" s="7"/>
    </row>
    <row r="19" spans="1:13" ht="30" x14ac:dyDescent="0.25">
      <c r="C19" s="185" t="s">
        <v>192</v>
      </c>
      <c r="D19" s="177" t="s">
        <v>47</v>
      </c>
      <c r="E19" s="186" t="s">
        <v>39</v>
      </c>
    </row>
    <row r="20" spans="1:13" x14ac:dyDescent="0.25">
      <c r="C20" s="187" t="s">
        <v>127</v>
      </c>
      <c r="D20" s="178" t="s">
        <v>23</v>
      </c>
      <c r="E20" s="188" t="s">
        <v>127</v>
      </c>
    </row>
    <row r="21" spans="1:13" x14ac:dyDescent="0.25">
      <c r="A21" s="124">
        <v>10400</v>
      </c>
      <c r="B21" s="2" t="s">
        <v>200</v>
      </c>
      <c r="C21" s="10"/>
      <c r="D21" s="189">
        <f>$E$11</f>
        <v>0.16</v>
      </c>
      <c r="E21" s="153"/>
    </row>
    <row r="22" spans="1:13" ht="30.75" thickBot="1" x14ac:dyDescent="0.3">
      <c r="A22" s="124">
        <v>10401</v>
      </c>
      <c r="B22" s="39" t="s">
        <v>201</v>
      </c>
      <c r="E22" s="190">
        <f>+C21*D21</f>
        <v>0</v>
      </c>
    </row>
    <row r="24" spans="1:13" ht="14.45" customHeight="1" x14ac:dyDescent="0.25">
      <c r="A24" s="278" t="s">
        <v>249</v>
      </c>
      <c r="B24" s="282"/>
      <c r="C24" s="282"/>
      <c r="D24" s="282"/>
      <c r="E24" s="282"/>
      <c r="F24" s="97"/>
      <c r="G24" s="97"/>
      <c r="H24" s="97"/>
      <c r="I24" s="97"/>
      <c r="J24" s="97"/>
      <c r="K24" s="97"/>
      <c r="L24" s="97"/>
      <c r="M24" s="97"/>
    </row>
    <row r="25" spans="1:13" ht="14.45" customHeight="1" x14ac:dyDescent="0.25">
      <c r="A25" s="97"/>
      <c r="B25" s="28" t="s">
        <v>384</v>
      </c>
      <c r="C25" s="203">
        <f>VLOOKUP(B25,'Cover Sheet'!$A$24:$B$28,2,FALSE)</f>
        <v>0</v>
      </c>
      <c r="D25" s="111"/>
      <c r="E25" s="111"/>
      <c r="F25" s="97"/>
      <c r="G25" s="97"/>
      <c r="H25" s="97"/>
      <c r="I25" s="97"/>
      <c r="J25" s="97"/>
      <c r="K25" s="97"/>
      <c r="L25" s="97"/>
      <c r="M25" s="97"/>
    </row>
    <row r="26" spans="1:13" ht="14.45" customHeight="1" x14ac:dyDescent="0.25">
      <c r="A26" s="97"/>
      <c r="B26" s="28" t="s">
        <v>261</v>
      </c>
      <c r="C26" s="65">
        <f>VLOOKUP(B26,'Cover Sheet'!$A$24:$B$28,2,FALSE)</f>
        <v>0</v>
      </c>
      <c r="D26" s="111"/>
      <c r="E26" s="111"/>
      <c r="F26" s="97"/>
      <c r="G26" s="97"/>
      <c r="H26" s="97"/>
      <c r="I26" s="97"/>
      <c r="J26" s="97"/>
      <c r="K26" s="97"/>
      <c r="L26" s="97"/>
      <c r="M26" s="97"/>
    </row>
    <row r="27" spans="1:13" ht="14.45" customHeight="1" x14ac:dyDescent="0.25">
      <c r="A27" s="97"/>
      <c r="B27" s="28" t="s">
        <v>381</v>
      </c>
      <c r="C27" s="65">
        <f>VLOOKUP(B27,'Cover Sheet'!$A$24:$B$28,2,FALSE)</f>
        <v>0</v>
      </c>
      <c r="D27" s="111"/>
      <c r="E27" s="111"/>
      <c r="F27" s="97"/>
      <c r="G27" s="97"/>
      <c r="H27" s="97"/>
      <c r="I27" s="97"/>
      <c r="J27" s="97"/>
      <c r="K27" s="97"/>
      <c r="L27" s="97"/>
      <c r="M27" s="97"/>
    </row>
    <row r="28" spans="1:13" x14ac:dyDescent="0.25">
      <c r="A28" s="7"/>
    </row>
    <row r="29" spans="1:13" ht="30" x14ac:dyDescent="0.25">
      <c r="C29" s="185" t="s">
        <v>192</v>
      </c>
      <c r="D29" s="177" t="s">
        <v>47</v>
      </c>
      <c r="E29" s="186" t="s">
        <v>39</v>
      </c>
    </row>
    <row r="30" spans="1:13" x14ac:dyDescent="0.25">
      <c r="C30" s="187" t="s">
        <v>127</v>
      </c>
      <c r="D30" s="178" t="s">
        <v>23</v>
      </c>
      <c r="E30" s="188" t="s">
        <v>127</v>
      </c>
    </row>
    <row r="31" spans="1:13" x14ac:dyDescent="0.25">
      <c r="A31" s="124">
        <v>10420</v>
      </c>
      <c r="B31" s="2" t="s">
        <v>200</v>
      </c>
      <c r="C31" s="10"/>
      <c r="D31" s="189">
        <f>$E$11</f>
        <v>0.16</v>
      </c>
      <c r="E31" s="153"/>
    </row>
    <row r="32" spans="1:13" ht="30.75" thickBot="1" x14ac:dyDescent="0.3">
      <c r="A32" s="124">
        <v>10421</v>
      </c>
      <c r="B32" s="39" t="s">
        <v>201</v>
      </c>
      <c r="E32" s="190">
        <f>+C31*D31</f>
        <v>0</v>
      </c>
    </row>
    <row r="34" spans="1:13" ht="14.45" customHeight="1" x14ac:dyDescent="0.25">
      <c r="A34" s="278" t="s">
        <v>250</v>
      </c>
      <c r="B34" s="282"/>
      <c r="C34" s="282"/>
      <c r="D34" s="282"/>
      <c r="E34" s="282"/>
      <c r="F34" s="97"/>
      <c r="G34" s="97"/>
      <c r="H34" s="97"/>
      <c r="I34" s="97"/>
      <c r="J34" s="97"/>
      <c r="K34" s="97"/>
      <c r="L34" s="97"/>
      <c r="M34" s="97"/>
    </row>
    <row r="35" spans="1:13" ht="14.45" customHeight="1" x14ac:dyDescent="0.25">
      <c r="A35" s="97"/>
      <c r="B35" s="28" t="s">
        <v>380</v>
      </c>
      <c r="C35" s="203">
        <f>VLOOKUP(B35,'Cover Sheet'!$A$29:$B$33,2,FALSE)</f>
        <v>0</v>
      </c>
      <c r="D35" s="111"/>
      <c r="E35" s="111"/>
      <c r="F35" s="97"/>
      <c r="G35" s="97"/>
      <c r="H35" s="97"/>
      <c r="I35" s="97"/>
      <c r="J35" s="97"/>
      <c r="K35" s="97"/>
      <c r="L35" s="97"/>
      <c r="M35" s="97"/>
    </row>
    <row r="36" spans="1:13" ht="14.45" customHeight="1" x14ac:dyDescent="0.25">
      <c r="A36" s="97"/>
      <c r="B36" s="28" t="s">
        <v>266</v>
      </c>
      <c r="C36" s="65">
        <f>VLOOKUP(B36,'Cover Sheet'!$A$29:$B$33,2,FALSE)</f>
        <v>0</v>
      </c>
      <c r="D36" s="111"/>
      <c r="E36" s="111"/>
      <c r="F36" s="97"/>
      <c r="G36" s="97"/>
      <c r="H36" s="97"/>
      <c r="I36" s="97"/>
      <c r="J36" s="97"/>
      <c r="K36" s="97"/>
      <c r="L36" s="97"/>
      <c r="M36" s="97"/>
    </row>
    <row r="37" spans="1:13" ht="14.45" customHeight="1" x14ac:dyDescent="0.25">
      <c r="A37" s="97"/>
      <c r="B37" s="28" t="s">
        <v>377</v>
      </c>
      <c r="C37" s="65">
        <f>VLOOKUP(B37,'Cover Sheet'!$A$29:$B$33,2,FALSE)</f>
        <v>0</v>
      </c>
      <c r="D37" s="111"/>
      <c r="E37" s="111"/>
      <c r="F37" s="97"/>
      <c r="G37" s="97"/>
      <c r="H37" s="97"/>
      <c r="I37" s="97"/>
      <c r="J37" s="97"/>
      <c r="K37" s="97"/>
      <c r="L37" s="97"/>
      <c r="M37" s="97"/>
    </row>
    <row r="38" spans="1:13" x14ac:dyDescent="0.25">
      <c r="A38" s="7"/>
    </row>
    <row r="39" spans="1:13" ht="30" x14ac:dyDescent="0.25">
      <c r="C39" s="185" t="s">
        <v>192</v>
      </c>
      <c r="D39" s="177" t="s">
        <v>47</v>
      </c>
      <c r="E39" s="186" t="s">
        <v>39</v>
      </c>
    </row>
    <row r="40" spans="1:13" x14ac:dyDescent="0.25">
      <c r="C40" s="187" t="s">
        <v>127</v>
      </c>
      <c r="D40" s="178" t="s">
        <v>23</v>
      </c>
      <c r="E40" s="188" t="s">
        <v>127</v>
      </c>
    </row>
    <row r="41" spans="1:13" x14ac:dyDescent="0.25">
      <c r="A41" s="124">
        <v>10430</v>
      </c>
      <c r="B41" s="2" t="s">
        <v>200</v>
      </c>
      <c r="C41" s="10"/>
      <c r="D41" s="189">
        <f>$E$11</f>
        <v>0.16</v>
      </c>
      <c r="E41" s="153"/>
    </row>
    <row r="42" spans="1:13" ht="30.75" thickBot="1" x14ac:dyDescent="0.3">
      <c r="A42" s="124">
        <v>10431</v>
      </c>
      <c r="B42" s="39" t="s">
        <v>201</v>
      </c>
      <c r="E42" s="190">
        <f>+C41*D41</f>
        <v>0</v>
      </c>
    </row>
    <row r="44" spans="1:13" ht="14.45" customHeight="1" x14ac:dyDescent="0.25">
      <c r="A44" s="278" t="s">
        <v>259</v>
      </c>
      <c r="B44" s="282"/>
      <c r="C44" s="282"/>
      <c r="D44" s="282"/>
      <c r="E44" s="282"/>
      <c r="F44" s="97"/>
      <c r="G44" s="97"/>
      <c r="H44" s="97"/>
      <c r="I44" s="97"/>
      <c r="J44" s="97"/>
      <c r="K44" s="97"/>
      <c r="L44" s="97"/>
      <c r="M44" s="97"/>
    </row>
    <row r="45" spans="1:13" ht="14.45" customHeight="1" x14ac:dyDescent="0.25">
      <c r="A45" s="97"/>
      <c r="B45" s="28" t="s">
        <v>376</v>
      </c>
      <c r="C45" s="203">
        <f>VLOOKUP(B45,'Cover Sheet'!$A$34:$B$38,2,FALSE)</f>
        <v>0</v>
      </c>
      <c r="D45" s="111"/>
      <c r="E45" s="111"/>
      <c r="F45" s="97"/>
      <c r="G45" s="97"/>
      <c r="H45" s="97"/>
      <c r="I45" s="97"/>
      <c r="J45" s="97"/>
      <c r="K45" s="97"/>
      <c r="L45" s="97"/>
      <c r="M45" s="97"/>
    </row>
    <row r="46" spans="1:13" ht="14.45" customHeight="1" x14ac:dyDescent="0.25">
      <c r="A46" s="97"/>
      <c r="B46" s="28" t="s">
        <v>267</v>
      </c>
      <c r="C46" s="65">
        <f>VLOOKUP(B46,'Cover Sheet'!$A$34:$B$38,2,FALSE)</f>
        <v>0</v>
      </c>
      <c r="D46" s="111"/>
      <c r="E46" s="111"/>
      <c r="F46" s="97"/>
      <c r="G46" s="97"/>
      <c r="H46" s="97"/>
      <c r="I46" s="97"/>
      <c r="J46" s="97"/>
      <c r="K46" s="97"/>
      <c r="L46" s="97"/>
      <c r="M46" s="97"/>
    </row>
    <row r="47" spans="1:13" ht="14.45" customHeight="1" x14ac:dyDescent="0.25">
      <c r="A47" s="97"/>
      <c r="B47" s="28" t="s">
        <v>373</v>
      </c>
      <c r="C47" s="65">
        <f>VLOOKUP(B47,'Cover Sheet'!$A$34:$B$38,2,FALSE)</f>
        <v>0</v>
      </c>
      <c r="D47" s="111"/>
      <c r="E47" s="111"/>
      <c r="F47" s="97"/>
      <c r="G47" s="97"/>
      <c r="H47" s="97"/>
      <c r="I47" s="97"/>
      <c r="J47" s="97"/>
      <c r="K47" s="97"/>
      <c r="L47" s="97"/>
      <c r="M47" s="97"/>
    </row>
    <row r="48" spans="1:13" x14ac:dyDescent="0.25">
      <c r="A48" s="7"/>
    </row>
    <row r="49" spans="1:5" ht="30" x14ac:dyDescent="0.25">
      <c r="C49" s="185" t="s">
        <v>192</v>
      </c>
      <c r="D49" s="177" t="s">
        <v>47</v>
      </c>
      <c r="E49" s="186" t="s">
        <v>39</v>
      </c>
    </row>
    <row r="50" spans="1:5" x14ac:dyDescent="0.25">
      <c r="C50" s="187" t="s">
        <v>127</v>
      </c>
      <c r="D50" s="178" t="s">
        <v>23</v>
      </c>
      <c r="E50" s="188" t="s">
        <v>127</v>
      </c>
    </row>
    <row r="51" spans="1:5" x14ac:dyDescent="0.25">
      <c r="A51" s="124">
        <v>10440</v>
      </c>
      <c r="B51" s="2" t="s">
        <v>200</v>
      </c>
      <c r="C51" s="10"/>
      <c r="D51" s="189">
        <f>$E$11</f>
        <v>0.16</v>
      </c>
      <c r="E51" s="153"/>
    </row>
    <row r="52" spans="1:5" ht="30.75" thickBot="1" x14ac:dyDescent="0.3">
      <c r="A52" s="124">
        <v>10441</v>
      </c>
      <c r="B52" s="39" t="s">
        <v>201</v>
      </c>
      <c r="E52" s="190">
        <f>+C51*D51</f>
        <v>0</v>
      </c>
    </row>
  </sheetData>
  <mergeCells count="6">
    <mergeCell ref="A44:E44"/>
    <mergeCell ref="A13:M13"/>
    <mergeCell ref="E4:G9"/>
    <mergeCell ref="A14:E14"/>
    <mergeCell ref="A24:E24"/>
    <mergeCell ref="A34:E34"/>
  </mergeCells>
  <dataValidations count="2">
    <dataValidation allowBlank="1" showErrorMessage="1" sqref="J1:XFD7 L8:XFD9 A1:I9 B15:C17 B25:C27 B35:C37 B45:C47" xr:uid="{894B2093-9D64-452C-B5B2-7133FA56769D}"/>
    <dataValidation allowBlank="1" showInputMessage="1" showErrorMessage="1" promptTitle="Equity Risk Capital Charge" prompt="FOR TTSEC USE ONLY" sqref="D11" xr:uid="{4E106422-F0A3-4BE9-892D-D15200A83653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486F-EC85-454D-B90B-C7609F6BAF7A}">
  <dimension ref="A1:K23"/>
  <sheetViews>
    <sheetView topLeftCell="A5" zoomScale="90" zoomScaleNormal="90" workbookViewId="0">
      <selection activeCell="C19" sqref="C19"/>
    </sheetView>
  </sheetViews>
  <sheetFormatPr defaultColWidth="8.85546875" defaultRowHeight="15" x14ac:dyDescent="0.25"/>
  <cols>
    <col min="1" max="1" width="8.85546875" style="2"/>
    <col min="2" max="2" width="30.5703125" style="2" customWidth="1"/>
    <col min="3" max="3" width="25.140625" style="2" customWidth="1"/>
    <col min="4" max="4" width="16.42578125" style="2" customWidth="1"/>
    <col min="5" max="5" width="22.42578125" style="2" customWidth="1"/>
    <col min="6" max="6" width="12.5703125" style="2" bestFit="1" customWidth="1"/>
    <col min="7" max="16384" width="8.85546875" style="2"/>
  </cols>
  <sheetData>
    <row r="1" spans="1:11" x14ac:dyDescent="0.25">
      <c r="A1" s="27"/>
      <c r="B1" s="28" t="s">
        <v>125</v>
      </c>
      <c r="C1" s="28"/>
      <c r="D1" s="28"/>
      <c r="E1" s="29"/>
      <c r="F1" s="30"/>
      <c r="G1" s="31" t="s">
        <v>174</v>
      </c>
      <c r="H1" s="29"/>
      <c r="K1" s="29"/>
    </row>
    <row r="2" spans="1:11" x14ac:dyDescent="0.25">
      <c r="A2" s="27"/>
      <c r="B2" s="28" t="s">
        <v>173</v>
      </c>
      <c r="C2" s="28"/>
      <c r="D2" s="28"/>
      <c r="E2" s="29"/>
      <c r="F2" s="30"/>
      <c r="G2" s="29"/>
      <c r="H2" s="29"/>
      <c r="I2" s="29"/>
      <c r="K2" s="29"/>
    </row>
    <row r="3" spans="1:11" x14ac:dyDescent="0.25">
      <c r="A3" s="27"/>
      <c r="B3" s="28"/>
      <c r="C3" s="28"/>
      <c r="D3" s="28"/>
      <c r="E3" s="32"/>
      <c r="F3" s="33"/>
      <c r="G3" s="29"/>
      <c r="H3" s="29"/>
      <c r="I3" s="29"/>
      <c r="J3" s="29"/>
      <c r="K3" s="29"/>
    </row>
    <row r="4" spans="1:11" ht="15" customHeight="1" x14ac:dyDescent="0.25">
      <c r="A4" s="27"/>
      <c r="B4" s="28" t="s">
        <v>58</v>
      </c>
      <c r="C4" s="204">
        <f>VLOOKUP(B4,'Cover Sheet'!$A$10:$B$17,2,FALSE)</f>
        <v>0</v>
      </c>
      <c r="D4" s="33"/>
      <c r="E4" s="244" t="s">
        <v>126</v>
      </c>
      <c r="F4" s="245"/>
      <c r="G4" s="246"/>
      <c r="H4" s="94"/>
      <c r="I4" s="29"/>
    </row>
    <row r="5" spans="1:11" ht="15" customHeight="1" x14ac:dyDescent="0.25">
      <c r="A5" s="27"/>
      <c r="B5" s="28" t="s">
        <v>60</v>
      </c>
      <c r="C5" s="204">
        <f>VLOOKUP(B5,'Cover Sheet'!$A$10:$B$17,2,FALSE)</f>
        <v>0</v>
      </c>
      <c r="D5" s="33"/>
      <c r="E5" s="247"/>
      <c r="F5" s="248"/>
      <c r="G5" s="249"/>
      <c r="H5" s="94"/>
      <c r="I5" s="29"/>
    </row>
    <row r="6" spans="1:11" ht="15" customHeight="1" x14ac:dyDescent="0.25">
      <c r="A6" s="27"/>
      <c r="B6" s="7" t="s">
        <v>61</v>
      </c>
      <c r="C6" s="205">
        <f>VLOOKUP(B6,'Cover Sheet'!$A$10:$B$17,2,FALSE)</f>
        <v>0</v>
      </c>
      <c r="D6" s="33"/>
      <c r="E6" s="247"/>
      <c r="F6" s="248"/>
      <c r="G6" s="249"/>
      <c r="H6" s="94"/>
      <c r="I6" s="29"/>
    </row>
    <row r="7" spans="1:11" ht="15" customHeight="1" x14ac:dyDescent="0.25">
      <c r="A7" s="27"/>
      <c r="B7" s="28" t="s">
        <v>62</v>
      </c>
      <c r="C7" s="204">
        <f>VLOOKUP(B7,'Cover Sheet'!$A$10:$B$17,2,FALSE)</f>
        <v>0</v>
      </c>
      <c r="D7" s="33"/>
      <c r="E7" s="247"/>
      <c r="F7" s="248"/>
      <c r="G7" s="249"/>
      <c r="H7" s="94"/>
      <c r="I7" s="29"/>
    </row>
    <row r="8" spans="1:11" ht="15" customHeight="1" x14ac:dyDescent="0.25">
      <c r="A8" s="27"/>
      <c r="B8" s="28" t="s">
        <v>63</v>
      </c>
      <c r="C8" s="205">
        <f>VLOOKUP(B8,'Cover Sheet'!$A$10:$B$17,2,FALSE)</f>
        <v>0</v>
      </c>
      <c r="D8" s="33"/>
      <c r="E8" s="247"/>
      <c r="F8" s="248"/>
      <c r="G8" s="249"/>
      <c r="H8" s="94"/>
      <c r="I8" s="29"/>
    </row>
    <row r="9" spans="1:11" ht="15" customHeight="1" x14ac:dyDescent="0.25">
      <c r="A9" s="27"/>
      <c r="B9" s="28" t="s">
        <v>66</v>
      </c>
      <c r="C9" s="204">
        <f>VLOOKUP(B9,'Cover Sheet'!$A$10:$B$17,2,FALSE)</f>
        <v>0</v>
      </c>
      <c r="D9" s="33"/>
      <c r="E9" s="250"/>
      <c r="F9" s="251"/>
      <c r="G9" s="252"/>
      <c r="H9" s="94"/>
      <c r="I9" s="29"/>
    </row>
    <row r="10" spans="1:11" ht="15" customHeight="1" x14ac:dyDescent="0.25">
      <c r="A10" s="27"/>
      <c r="B10" s="28"/>
      <c r="C10" s="64"/>
      <c r="D10" s="33"/>
      <c r="E10" s="95"/>
      <c r="F10" s="95"/>
      <c r="G10" s="95"/>
      <c r="H10" s="94"/>
      <c r="I10" s="29"/>
    </row>
    <row r="11" spans="1:11" ht="28.5" customHeight="1" x14ac:dyDescent="0.25">
      <c r="A11" s="27"/>
      <c r="B11" s="28"/>
      <c r="C11" s="64"/>
      <c r="D11" s="64"/>
      <c r="E11" s="206" t="s">
        <v>177</v>
      </c>
      <c r="F11" s="207">
        <v>0.1</v>
      </c>
      <c r="G11" s="95"/>
      <c r="H11" s="94"/>
      <c r="I11" s="29"/>
    </row>
    <row r="12" spans="1:11" ht="15" customHeight="1" x14ac:dyDescent="0.25">
      <c r="A12" s="27"/>
      <c r="B12" s="28"/>
      <c r="C12" s="64"/>
      <c r="D12" s="33"/>
      <c r="E12" s="95"/>
      <c r="F12" s="95"/>
      <c r="G12" s="95"/>
      <c r="H12" s="94"/>
      <c r="I12" s="29"/>
    </row>
    <row r="13" spans="1:11" x14ac:dyDescent="0.25">
      <c r="C13" s="164" t="s">
        <v>54</v>
      </c>
      <c r="D13" s="164" t="s">
        <v>176</v>
      </c>
      <c r="E13" s="164" t="s">
        <v>167</v>
      </c>
      <c r="F13" s="164" t="s">
        <v>10</v>
      </c>
    </row>
    <row r="14" spans="1:11" x14ac:dyDescent="0.25">
      <c r="C14" s="164" t="s">
        <v>127</v>
      </c>
      <c r="D14" s="164" t="s">
        <v>23</v>
      </c>
      <c r="E14" s="164" t="s">
        <v>127</v>
      </c>
      <c r="F14" s="164" t="s">
        <v>127</v>
      </c>
    </row>
    <row r="15" spans="1:11" x14ac:dyDescent="0.25">
      <c r="A15" s="124">
        <v>1100</v>
      </c>
      <c r="B15" s="7" t="s">
        <v>175</v>
      </c>
    </row>
    <row r="16" spans="1:11" x14ac:dyDescent="0.25">
      <c r="A16" s="124">
        <v>1101</v>
      </c>
      <c r="B16" s="2" t="s">
        <v>180</v>
      </c>
      <c r="C16" s="6"/>
      <c r="D16" s="160"/>
      <c r="E16" s="160"/>
      <c r="F16" s="160"/>
    </row>
    <row r="17" spans="1:6" x14ac:dyDescent="0.25">
      <c r="A17" s="124">
        <v>1102</v>
      </c>
      <c r="B17" s="2" t="s">
        <v>55</v>
      </c>
      <c r="C17" s="6"/>
      <c r="D17" s="162">
        <v>0</v>
      </c>
      <c r="E17" s="208">
        <f>+D17*C17</f>
        <v>0</v>
      </c>
      <c r="F17" s="208"/>
    </row>
    <row r="18" spans="1:6" x14ac:dyDescent="0.25">
      <c r="A18" s="124">
        <v>1103</v>
      </c>
      <c r="B18" s="2" t="s">
        <v>56</v>
      </c>
      <c r="C18" s="10"/>
      <c r="D18" s="162">
        <v>0.2</v>
      </c>
      <c r="E18" s="208">
        <f t="shared" ref="E18:E19" si="0">+D18*C18</f>
        <v>0</v>
      </c>
      <c r="F18" s="208"/>
    </row>
    <row r="19" spans="1:6" x14ac:dyDescent="0.25">
      <c r="A19" s="124">
        <v>1104</v>
      </c>
      <c r="B19" s="2" t="s">
        <v>178</v>
      </c>
      <c r="C19" s="208">
        <f>+MAX(0,C16-C18-C17)</f>
        <v>0</v>
      </c>
      <c r="D19" s="162">
        <v>1</v>
      </c>
      <c r="E19" s="208">
        <f t="shared" si="0"/>
        <v>0</v>
      </c>
      <c r="F19" s="208"/>
    </row>
    <row r="20" spans="1:6" x14ac:dyDescent="0.25">
      <c r="A20" s="124"/>
      <c r="B20" s="7" t="s">
        <v>179</v>
      </c>
      <c r="D20" s="8"/>
      <c r="E20" s="8"/>
      <c r="F20" s="209">
        <f>SUM(E17:E19)</f>
        <v>0</v>
      </c>
    </row>
    <row r="21" spans="1:6" x14ac:dyDescent="0.25">
      <c r="A21" s="124">
        <v>1120</v>
      </c>
      <c r="B21" s="7" t="s">
        <v>181</v>
      </c>
      <c r="C21" s="96"/>
      <c r="D21" s="162">
        <v>1</v>
      </c>
      <c r="E21" s="165">
        <f>+C21*D21</f>
        <v>0</v>
      </c>
      <c r="F21" s="208">
        <f>+E21</f>
        <v>0</v>
      </c>
    </row>
    <row r="22" spans="1:6" ht="30.75" thickBot="1" x14ac:dyDescent="0.3">
      <c r="A22" s="124">
        <v>1130</v>
      </c>
      <c r="B22" s="39" t="s">
        <v>182</v>
      </c>
      <c r="D22" s="8"/>
      <c r="E22" s="8"/>
      <c r="F22" s="210">
        <f>SUM(F20:F21)*$F$11</f>
        <v>0</v>
      </c>
    </row>
    <row r="23" spans="1:6" ht="15.75" thickTop="1" x14ac:dyDescent="0.25"/>
  </sheetData>
  <protectedRanges>
    <protectedRange sqref="C16:C17" name="Range1"/>
  </protectedRanges>
  <mergeCells count="1">
    <mergeCell ref="E4:G9"/>
  </mergeCells>
  <dataValidations count="4">
    <dataValidation type="decimal" allowBlank="1" showInputMessage="1" showErrorMessage="1" errorTitle="Error" error="Please enter numerical values" sqref="C16:C17" xr:uid="{2C7B47A3-B9DD-4A3A-A721-C32EBD94BA6C}">
      <formula1>-1000000000000000000</formula1>
      <formula2>1000000000000000000</formula2>
    </dataValidation>
    <dataValidation allowBlank="1" showErrorMessage="1" sqref="J4:XFD7 A2:XFD3 J1:XFD1 A1:H1 L8:XFD12 A4:D12 F4:I12 E4:E10 E12" xr:uid="{9335A6C0-2494-4C08-A0CB-96BCA8AA79ED}"/>
    <dataValidation allowBlank="1" showInputMessage="1" showErrorMessage="1" promptTitle="Credit Risk Capital Charge" prompt="FOR TTSEC USE ONLY" sqref="E11" xr:uid="{2A2C2099-32D9-4548-82F3-9B3A1F9D9D2A}"/>
    <dataValidation allowBlank="1" showInputMessage="1" showErrorMessage="1" promptTitle="Risk Weights" prompt="FOR TTSEC USE ONLY" sqref="D13" xr:uid="{BAB05FA0-928F-4E3F-8829-602FFAAA1624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93DD-9140-4A46-9E73-329E6283F202}">
  <dimension ref="A1:N57"/>
  <sheetViews>
    <sheetView zoomScale="70" zoomScaleNormal="70" workbookViewId="0">
      <selection activeCell="E68" sqref="E68"/>
    </sheetView>
  </sheetViews>
  <sheetFormatPr defaultColWidth="10.140625" defaultRowHeight="15" x14ac:dyDescent="0.25"/>
  <cols>
    <col min="1" max="1" width="6.140625" style="74" customWidth="1"/>
    <col min="2" max="2" width="58" style="74" bestFit="1" customWidth="1"/>
    <col min="3" max="3" width="33.85546875" style="74" customWidth="1"/>
    <col min="4" max="4" width="12.85546875" style="74" customWidth="1"/>
    <col min="5" max="5" width="45.140625" style="74" customWidth="1"/>
    <col min="6" max="6" width="17.5703125" style="73" customWidth="1"/>
    <col min="7" max="11" width="15.42578125" style="73" customWidth="1"/>
    <col min="12" max="12" width="11.42578125" style="73" customWidth="1"/>
    <col min="13" max="16" width="11.42578125" style="74" customWidth="1"/>
    <col min="17" max="16384" width="10.140625" style="74"/>
  </cols>
  <sheetData>
    <row r="1" spans="1:11" s="2" customFormat="1" x14ac:dyDescent="0.25">
      <c r="A1" s="27"/>
      <c r="B1" s="28" t="s">
        <v>125</v>
      </c>
      <c r="C1" s="28"/>
      <c r="D1" s="28"/>
      <c r="E1" s="29"/>
      <c r="F1" s="30"/>
      <c r="G1" s="31" t="s">
        <v>144</v>
      </c>
      <c r="H1" s="29"/>
      <c r="K1" s="29"/>
    </row>
    <row r="2" spans="1:11" s="2" customFormat="1" x14ac:dyDescent="0.25">
      <c r="A2" s="27"/>
      <c r="B2" s="28" t="s">
        <v>146</v>
      </c>
      <c r="C2" s="28"/>
      <c r="D2" s="28"/>
      <c r="E2" s="29"/>
      <c r="F2" s="30"/>
      <c r="G2" s="29"/>
      <c r="H2" s="29"/>
      <c r="I2" s="29"/>
      <c r="K2" s="29"/>
    </row>
    <row r="3" spans="1:11" s="2" customFormat="1" x14ac:dyDescent="0.25">
      <c r="A3" s="27"/>
      <c r="B3" s="28"/>
      <c r="C3" s="28"/>
      <c r="D3" s="28"/>
      <c r="E3" s="32"/>
      <c r="F3" s="33"/>
      <c r="G3" s="29"/>
      <c r="H3" s="29"/>
      <c r="I3" s="29"/>
      <c r="J3" s="29"/>
      <c r="K3" s="29"/>
    </row>
    <row r="4" spans="1:11" s="2" customFormat="1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1" s="2" customFormat="1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1" s="2" customFormat="1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1" s="2" customFormat="1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1" s="2" customFormat="1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1" s="2" customFormat="1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11" s="2" customFormat="1" ht="15" customHeight="1" x14ac:dyDescent="0.25">
      <c r="A10" s="27"/>
      <c r="B10" s="28"/>
      <c r="C10" s="28"/>
      <c r="D10" s="28"/>
      <c r="E10" s="26"/>
      <c r="F10" s="33"/>
      <c r="G10" s="63"/>
      <c r="H10" s="63"/>
      <c r="I10" s="63"/>
      <c r="J10" s="34"/>
      <c r="K10" s="29"/>
    </row>
    <row r="11" spans="1:11" s="2" customFormat="1" ht="15" customHeight="1" x14ac:dyDescent="0.25">
      <c r="A11" s="27"/>
      <c r="B11" s="28"/>
      <c r="C11" s="211" t="s">
        <v>169</v>
      </c>
      <c r="D11" s="211" t="s">
        <v>168</v>
      </c>
      <c r="E11" s="212" t="s">
        <v>167</v>
      </c>
      <c r="F11" s="213" t="s">
        <v>10</v>
      </c>
      <c r="G11" s="66"/>
      <c r="H11" s="66"/>
      <c r="I11" s="66"/>
      <c r="J11" s="67"/>
    </row>
    <row r="12" spans="1:11" s="2" customFormat="1" ht="15" customHeight="1" x14ac:dyDescent="0.25">
      <c r="A12" s="27"/>
      <c r="B12" s="28"/>
      <c r="C12" s="211" t="s">
        <v>127</v>
      </c>
      <c r="D12" s="211" t="s">
        <v>23</v>
      </c>
      <c r="E12" s="212" t="s">
        <v>127</v>
      </c>
      <c r="F12" s="213" t="s">
        <v>127</v>
      </c>
      <c r="G12" s="66"/>
      <c r="H12" s="66"/>
      <c r="I12" s="66"/>
      <c r="J12" s="67"/>
    </row>
    <row r="13" spans="1:11" ht="12.75" customHeight="1" x14ac:dyDescent="0.25">
      <c r="A13" s="127">
        <v>1200</v>
      </c>
      <c r="B13" s="68" t="s">
        <v>145</v>
      </c>
      <c r="C13" s="68"/>
      <c r="D13" s="68"/>
      <c r="E13" s="69"/>
      <c r="F13" s="70"/>
      <c r="G13" s="71"/>
      <c r="H13" s="71"/>
      <c r="I13" s="72"/>
      <c r="J13" s="72"/>
      <c r="K13" s="72"/>
    </row>
    <row r="14" spans="1:11" ht="12.75" customHeight="1" x14ac:dyDescent="0.25">
      <c r="A14" s="127">
        <v>1201</v>
      </c>
      <c r="B14" s="69" t="s">
        <v>30</v>
      </c>
      <c r="C14" s="69"/>
      <c r="D14" s="69"/>
      <c r="G14" s="72"/>
      <c r="H14" s="72"/>
      <c r="I14" s="72"/>
      <c r="J14" s="72"/>
      <c r="K14" s="72"/>
    </row>
    <row r="15" spans="1:11" ht="12.75" customHeight="1" x14ac:dyDescent="0.25">
      <c r="A15" s="127">
        <v>12011</v>
      </c>
      <c r="B15" s="74" t="s">
        <v>149</v>
      </c>
      <c r="C15" s="214"/>
      <c r="D15" s="215"/>
      <c r="E15" s="76"/>
      <c r="F15" s="216"/>
      <c r="G15" s="72"/>
      <c r="H15" s="72"/>
      <c r="I15" s="72"/>
      <c r="J15" s="72"/>
      <c r="K15" s="72"/>
    </row>
    <row r="16" spans="1:11" ht="12.75" customHeight="1" x14ac:dyDescent="0.25">
      <c r="A16" s="127">
        <v>12012</v>
      </c>
      <c r="B16" s="74" t="s">
        <v>148</v>
      </c>
      <c r="C16" s="214"/>
      <c r="D16" s="215"/>
      <c r="E16" s="76"/>
      <c r="F16" s="216"/>
      <c r="G16" s="72"/>
      <c r="H16" s="72"/>
      <c r="I16" s="72"/>
      <c r="J16" s="72"/>
      <c r="K16" s="72"/>
    </row>
    <row r="17" spans="1:14" ht="12.75" customHeight="1" x14ac:dyDescent="0.25">
      <c r="A17" s="127">
        <v>12013</v>
      </c>
      <c r="B17" s="74" t="s">
        <v>409</v>
      </c>
      <c r="C17" s="214"/>
      <c r="D17" s="215"/>
      <c r="E17" s="76"/>
      <c r="F17" s="216"/>
      <c r="G17" s="72"/>
      <c r="H17" s="72"/>
      <c r="I17" s="72"/>
      <c r="J17" s="72"/>
      <c r="K17" s="72"/>
    </row>
    <row r="18" spans="1:14" ht="12.75" customHeight="1" x14ac:dyDescent="0.25">
      <c r="A18" s="127">
        <v>12014</v>
      </c>
      <c r="B18" s="74" t="s">
        <v>407</v>
      </c>
      <c r="C18" s="214"/>
      <c r="D18" s="215"/>
      <c r="E18" s="76"/>
      <c r="F18" s="216"/>
      <c r="G18" s="72"/>
      <c r="H18" s="72"/>
      <c r="I18" s="72"/>
      <c r="J18" s="72"/>
      <c r="K18" s="72"/>
    </row>
    <row r="19" spans="1:14" ht="12.75" customHeight="1" x14ac:dyDescent="0.25">
      <c r="A19" s="127">
        <v>12015</v>
      </c>
      <c r="B19" s="74" t="s">
        <v>408</v>
      </c>
      <c r="C19" s="214"/>
      <c r="D19" s="215"/>
      <c r="E19" s="76"/>
      <c r="F19" s="216"/>
      <c r="G19" s="72"/>
      <c r="H19" s="72"/>
      <c r="I19" s="72"/>
      <c r="J19" s="72"/>
      <c r="K19" s="72"/>
    </row>
    <row r="20" spans="1:14" ht="12.75" customHeight="1" x14ac:dyDescent="0.25">
      <c r="A20" s="127">
        <v>12016</v>
      </c>
      <c r="B20" s="74" t="s">
        <v>147</v>
      </c>
      <c r="C20" s="214"/>
      <c r="D20" s="215"/>
      <c r="E20" s="76"/>
      <c r="F20" s="216"/>
      <c r="G20" s="72"/>
      <c r="H20" s="72"/>
      <c r="I20" s="72"/>
      <c r="J20" s="72"/>
      <c r="K20" s="72"/>
    </row>
    <row r="21" spans="1:14" ht="12.75" customHeight="1" x14ac:dyDescent="0.25">
      <c r="A21" s="127">
        <v>12017</v>
      </c>
      <c r="B21" s="69" t="s">
        <v>31</v>
      </c>
      <c r="C21" s="77"/>
      <c r="D21" s="69"/>
      <c r="E21" s="78"/>
      <c r="F21" s="217">
        <f>SUM(E15:E20)</f>
        <v>0</v>
      </c>
      <c r="G21" s="72"/>
      <c r="H21" s="72"/>
      <c r="I21" s="72"/>
      <c r="J21" s="72"/>
      <c r="K21" s="72"/>
    </row>
    <row r="22" spans="1:14" ht="12.75" customHeight="1" x14ac:dyDescent="0.25">
      <c r="A22" s="127">
        <v>1202</v>
      </c>
      <c r="B22" s="69" t="s">
        <v>32</v>
      </c>
      <c r="C22" s="77"/>
      <c r="D22" s="69"/>
      <c r="E22" s="79"/>
      <c r="G22" s="72"/>
      <c r="H22" s="72"/>
      <c r="I22" s="72"/>
      <c r="J22" s="72"/>
      <c r="K22" s="72"/>
      <c r="M22" s="80"/>
      <c r="N22" s="68"/>
    </row>
    <row r="23" spans="1:14" ht="12.75" customHeight="1" x14ac:dyDescent="0.25">
      <c r="A23" s="127">
        <v>12021</v>
      </c>
      <c r="B23" s="2" t="s">
        <v>310</v>
      </c>
      <c r="C23" s="165"/>
      <c r="D23" s="160"/>
      <c r="E23" s="76"/>
      <c r="F23" s="216"/>
      <c r="G23" s="72"/>
      <c r="H23" s="72"/>
      <c r="I23" s="72"/>
      <c r="J23" s="72"/>
      <c r="K23" s="72"/>
      <c r="M23" s="81"/>
      <c r="N23" s="68"/>
    </row>
    <row r="24" spans="1:14" ht="12.75" customHeight="1" x14ac:dyDescent="0.25">
      <c r="A24" s="127">
        <v>12022</v>
      </c>
      <c r="B24" s="74" t="s">
        <v>29</v>
      </c>
      <c r="C24" s="214"/>
      <c r="D24" s="215"/>
      <c r="E24" s="76"/>
      <c r="F24" s="216"/>
      <c r="G24" s="72"/>
      <c r="H24" s="72"/>
      <c r="I24" s="72"/>
      <c r="J24" s="72"/>
      <c r="K24" s="72"/>
      <c r="M24" s="82"/>
      <c r="N24" s="68"/>
    </row>
    <row r="25" spans="1:14" ht="12.75" customHeight="1" x14ac:dyDescent="0.25">
      <c r="A25" s="127">
        <v>12023</v>
      </c>
      <c r="B25" s="74" t="s">
        <v>150</v>
      </c>
      <c r="C25" s="214"/>
      <c r="D25" s="215"/>
      <c r="E25" s="76"/>
      <c r="F25" s="216"/>
      <c r="G25" s="72"/>
      <c r="H25" s="72"/>
      <c r="I25" s="72"/>
      <c r="J25" s="72"/>
      <c r="K25" s="72"/>
      <c r="M25" s="83"/>
      <c r="N25" s="81"/>
    </row>
    <row r="26" spans="1:14" ht="12.75" customHeight="1" x14ac:dyDescent="0.25">
      <c r="A26" s="127">
        <v>12024</v>
      </c>
      <c r="B26" s="69" t="s">
        <v>151</v>
      </c>
      <c r="C26" s="77"/>
      <c r="D26" s="69"/>
      <c r="E26" s="79"/>
      <c r="F26" s="218">
        <f>SUM(E23:E25)</f>
        <v>0</v>
      </c>
      <c r="G26" s="72"/>
      <c r="H26" s="72"/>
      <c r="I26" s="72"/>
      <c r="J26" s="72"/>
      <c r="K26" s="72"/>
    </row>
    <row r="27" spans="1:14" ht="12.75" customHeight="1" x14ac:dyDescent="0.25">
      <c r="A27" s="127">
        <v>1203</v>
      </c>
      <c r="B27" s="69" t="s">
        <v>33</v>
      </c>
      <c r="C27" s="77"/>
      <c r="D27" s="69"/>
      <c r="E27" s="79"/>
      <c r="F27" s="217">
        <f>F21-F26</f>
        <v>0</v>
      </c>
      <c r="G27" s="72"/>
      <c r="H27" s="72"/>
      <c r="I27" s="72"/>
      <c r="J27" s="72"/>
      <c r="K27" s="72"/>
    </row>
    <row r="28" spans="1:14" ht="12.75" customHeight="1" x14ac:dyDescent="0.25">
      <c r="A28" s="127">
        <v>1204</v>
      </c>
      <c r="B28" s="69" t="s">
        <v>34</v>
      </c>
      <c r="C28" s="77"/>
      <c r="D28" s="69"/>
      <c r="E28" s="79"/>
      <c r="G28" s="72"/>
      <c r="H28" s="72"/>
      <c r="I28" s="72"/>
      <c r="J28" s="72"/>
      <c r="K28" s="72"/>
    </row>
    <row r="29" spans="1:14" ht="12.75" customHeight="1" x14ac:dyDescent="0.25">
      <c r="A29" s="127">
        <v>12041</v>
      </c>
      <c r="B29" s="74" t="s">
        <v>153</v>
      </c>
      <c r="C29" s="214"/>
      <c r="D29" s="215"/>
      <c r="E29" s="76"/>
      <c r="F29" s="216"/>
      <c r="G29" s="72"/>
      <c r="H29" s="72"/>
      <c r="I29" s="72"/>
      <c r="J29" s="72"/>
      <c r="K29" s="72"/>
    </row>
    <row r="30" spans="1:14" ht="28.5" customHeight="1" x14ac:dyDescent="0.25">
      <c r="A30" s="127">
        <v>12042</v>
      </c>
      <c r="B30" s="84" t="s">
        <v>154</v>
      </c>
      <c r="C30" s="219"/>
      <c r="D30" s="220"/>
      <c r="E30" s="76"/>
      <c r="F30" s="216"/>
      <c r="G30" s="72"/>
      <c r="H30" s="72"/>
      <c r="I30" s="72"/>
      <c r="J30" s="72"/>
      <c r="K30" s="72"/>
    </row>
    <row r="31" spans="1:14" ht="12.75" customHeight="1" thickBot="1" x14ac:dyDescent="0.3">
      <c r="A31" s="127">
        <v>1205</v>
      </c>
      <c r="B31" s="69" t="s">
        <v>155</v>
      </c>
      <c r="C31" s="77"/>
      <c r="D31" s="69"/>
      <c r="E31" s="79"/>
      <c r="F31" s="221">
        <f>F27+SUM(E29:E30)</f>
        <v>0</v>
      </c>
      <c r="G31" s="72"/>
      <c r="H31" s="72"/>
      <c r="I31" s="72"/>
      <c r="J31" s="72"/>
      <c r="K31" s="72"/>
    </row>
    <row r="32" spans="1:14" ht="14.1" customHeight="1" thickTop="1" x14ac:dyDescent="0.25">
      <c r="A32" s="127">
        <v>1206</v>
      </c>
      <c r="B32" s="68" t="s">
        <v>156</v>
      </c>
      <c r="C32" s="85"/>
      <c r="D32" s="68"/>
      <c r="E32" s="86"/>
      <c r="F32" s="87"/>
      <c r="G32" s="88"/>
      <c r="H32" s="88"/>
      <c r="I32" s="72"/>
      <c r="J32" s="72"/>
      <c r="K32" s="72"/>
    </row>
    <row r="33" spans="1:12" ht="12.75" customHeight="1" x14ac:dyDescent="0.25">
      <c r="A33" s="127">
        <v>12061</v>
      </c>
      <c r="B33" s="74" t="s">
        <v>152</v>
      </c>
      <c r="C33" s="214"/>
      <c r="D33" s="215"/>
      <c r="E33" s="76"/>
      <c r="F33" s="216"/>
      <c r="G33" s="72"/>
      <c r="H33" s="72"/>
      <c r="I33" s="72"/>
      <c r="J33" s="72"/>
      <c r="K33" s="72"/>
    </row>
    <row r="34" spans="1:12" ht="12.75" customHeight="1" x14ac:dyDescent="0.25">
      <c r="A34" s="127">
        <v>12062</v>
      </c>
      <c r="B34" s="74" t="s">
        <v>157</v>
      </c>
      <c r="C34" s="214"/>
      <c r="D34" s="215"/>
      <c r="E34" s="76"/>
      <c r="F34" s="216"/>
      <c r="G34" s="72"/>
      <c r="H34" s="72"/>
      <c r="I34" s="72"/>
      <c r="J34" s="72"/>
      <c r="K34" s="72"/>
    </row>
    <row r="35" spans="1:12" ht="33.6" customHeight="1" x14ac:dyDescent="0.25">
      <c r="A35" s="127">
        <v>12063</v>
      </c>
      <c r="B35" s="84" t="s">
        <v>405</v>
      </c>
      <c r="C35" s="89"/>
      <c r="E35" s="79"/>
      <c r="G35" s="72"/>
      <c r="H35" s="72"/>
      <c r="I35" s="72"/>
      <c r="J35" s="72"/>
      <c r="K35" s="72"/>
    </row>
    <row r="36" spans="1:12" x14ac:dyDescent="0.25">
      <c r="A36" s="127">
        <v>120631</v>
      </c>
      <c r="B36" s="74" t="s">
        <v>160</v>
      </c>
      <c r="C36" s="54"/>
      <c r="D36" s="222">
        <v>0</v>
      </c>
      <c r="E36" s="223">
        <f>+C36*D36</f>
        <v>0</v>
      </c>
      <c r="F36" s="224"/>
      <c r="G36" s="90"/>
      <c r="H36" s="90"/>
      <c r="I36" s="72"/>
      <c r="J36" s="72"/>
      <c r="K36" s="72"/>
    </row>
    <row r="37" spans="1:12" s="2" customFormat="1" ht="12.75" customHeight="1" x14ac:dyDescent="0.25">
      <c r="A37" s="127">
        <v>120632</v>
      </c>
      <c r="B37" s="74" t="s">
        <v>161</v>
      </c>
      <c r="C37" s="54"/>
      <c r="D37" s="222">
        <v>0.2</v>
      </c>
      <c r="E37" s="223">
        <f t="shared" ref="E37:E41" si="0">+C37*D37</f>
        <v>0</v>
      </c>
      <c r="F37" s="155"/>
      <c r="G37" s="91"/>
      <c r="H37" s="91"/>
      <c r="I37" s="91"/>
      <c r="J37" s="91"/>
      <c r="K37" s="91"/>
      <c r="L37" s="44"/>
    </row>
    <row r="38" spans="1:12" ht="12.75" customHeight="1" x14ac:dyDescent="0.25">
      <c r="A38" s="127">
        <v>120633</v>
      </c>
      <c r="B38" s="74" t="s">
        <v>162</v>
      </c>
      <c r="C38" s="75"/>
      <c r="D38" s="222">
        <v>0.4</v>
      </c>
      <c r="E38" s="223">
        <f t="shared" si="0"/>
        <v>0</v>
      </c>
      <c r="F38" s="216"/>
      <c r="G38" s="72"/>
      <c r="H38" s="72"/>
      <c r="I38" s="72"/>
      <c r="J38" s="72"/>
      <c r="K38" s="72"/>
    </row>
    <row r="39" spans="1:12" ht="12.75" customHeight="1" x14ac:dyDescent="0.25">
      <c r="A39" s="127">
        <v>120634</v>
      </c>
      <c r="B39" s="74" t="s">
        <v>163</v>
      </c>
      <c r="C39" s="75"/>
      <c r="D39" s="222">
        <v>0.6</v>
      </c>
      <c r="E39" s="223">
        <f t="shared" si="0"/>
        <v>0</v>
      </c>
      <c r="F39" s="216"/>
      <c r="G39" s="72"/>
      <c r="H39" s="72"/>
      <c r="I39" s="72"/>
      <c r="J39" s="72"/>
      <c r="K39" s="72"/>
    </row>
    <row r="40" spans="1:12" ht="12.75" customHeight="1" x14ac:dyDescent="0.25">
      <c r="A40" s="127">
        <v>120635</v>
      </c>
      <c r="B40" s="74" t="s">
        <v>164</v>
      </c>
      <c r="C40" s="75"/>
      <c r="D40" s="222">
        <v>0.8</v>
      </c>
      <c r="E40" s="223">
        <f t="shared" si="0"/>
        <v>0</v>
      </c>
      <c r="F40" s="216"/>
      <c r="G40" s="72"/>
      <c r="H40" s="92"/>
      <c r="I40" s="72"/>
      <c r="J40" s="72"/>
      <c r="K40" s="72"/>
    </row>
    <row r="41" spans="1:12" ht="12.75" customHeight="1" x14ac:dyDescent="0.25">
      <c r="A41" s="127">
        <v>120636</v>
      </c>
      <c r="B41" s="74" t="s">
        <v>165</v>
      </c>
      <c r="C41" s="75"/>
      <c r="D41" s="222">
        <v>1</v>
      </c>
      <c r="E41" s="223">
        <f t="shared" si="0"/>
        <v>0</v>
      </c>
      <c r="F41" s="216"/>
      <c r="G41" s="72"/>
      <c r="H41" s="92"/>
      <c r="I41" s="72"/>
      <c r="J41" s="72"/>
      <c r="K41" s="72"/>
    </row>
    <row r="42" spans="1:12" ht="12.75" customHeight="1" x14ac:dyDescent="0.25">
      <c r="A42" s="127">
        <v>120637</v>
      </c>
      <c r="B42" s="68" t="s">
        <v>406</v>
      </c>
      <c r="F42" s="225">
        <f>SUM(E36:E41)</f>
        <v>0</v>
      </c>
      <c r="G42" s="72"/>
      <c r="H42" s="92"/>
      <c r="I42" s="72"/>
      <c r="J42" s="72"/>
      <c r="K42" s="72"/>
    </row>
    <row r="43" spans="1:12" ht="12.75" customHeight="1" x14ac:dyDescent="0.25">
      <c r="A43" s="127">
        <v>12064</v>
      </c>
      <c r="B43" s="74" t="s">
        <v>158</v>
      </c>
      <c r="C43" s="214"/>
      <c r="D43" s="215"/>
      <c r="E43" s="76"/>
      <c r="F43" s="216"/>
      <c r="G43" s="72"/>
      <c r="H43" s="72"/>
      <c r="I43" s="72"/>
      <c r="J43" s="72"/>
      <c r="K43" s="72"/>
    </row>
    <row r="44" spans="1:12" ht="12.75" customHeight="1" x14ac:dyDescent="0.25">
      <c r="A44" s="127">
        <v>12065</v>
      </c>
      <c r="B44" s="74" t="s">
        <v>417</v>
      </c>
      <c r="C44" s="214"/>
      <c r="D44" s="215"/>
      <c r="E44" s="76"/>
      <c r="F44" s="216"/>
      <c r="G44" s="72"/>
      <c r="H44" s="72"/>
      <c r="I44" s="72"/>
      <c r="J44" s="72"/>
      <c r="K44" s="72"/>
    </row>
    <row r="45" spans="1:12" ht="12.6" customHeight="1" x14ac:dyDescent="0.25">
      <c r="A45" s="127">
        <v>12065</v>
      </c>
      <c r="B45" s="74" t="s">
        <v>159</v>
      </c>
      <c r="C45" s="89"/>
      <c r="E45" s="79"/>
      <c r="G45" s="72"/>
      <c r="H45" s="72"/>
      <c r="I45" s="72"/>
      <c r="J45" s="72"/>
      <c r="K45" s="72"/>
    </row>
    <row r="46" spans="1:12" x14ac:dyDescent="0.25">
      <c r="A46" s="127">
        <v>120661</v>
      </c>
      <c r="B46" s="74" t="s">
        <v>160</v>
      </c>
      <c r="C46" s="54"/>
      <c r="D46" s="222">
        <v>0</v>
      </c>
      <c r="E46" s="223">
        <f>+C46*D46</f>
        <v>0</v>
      </c>
      <c r="F46" s="224"/>
      <c r="G46" s="90"/>
      <c r="H46" s="90"/>
      <c r="I46" s="72"/>
      <c r="J46" s="72"/>
      <c r="K46" s="72"/>
    </row>
    <row r="47" spans="1:12" s="2" customFormat="1" ht="12.75" customHeight="1" x14ac:dyDescent="0.25">
      <c r="A47" s="127">
        <v>120662</v>
      </c>
      <c r="B47" s="74" t="s">
        <v>161</v>
      </c>
      <c r="C47" s="54"/>
      <c r="D47" s="222">
        <v>0.2</v>
      </c>
      <c r="E47" s="223">
        <f t="shared" ref="E47:E51" si="1">+C47*D47</f>
        <v>0</v>
      </c>
      <c r="F47" s="155"/>
      <c r="G47" s="91"/>
      <c r="H47" s="91"/>
      <c r="I47" s="91"/>
      <c r="J47" s="91"/>
      <c r="K47" s="91"/>
      <c r="L47" s="44"/>
    </row>
    <row r="48" spans="1:12" ht="12.75" customHeight="1" x14ac:dyDescent="0.25">
      <c r="A48" s="127">
        <v>120663</v>
      </c>
      <c r="B48" s="74" t="s">
        <v>162</v>
      </c>
      <c r="C48" s="75"/>
      <c r="D48" s="222">
        <v>0.4</v>
      </c>
      <c r="E48" s="223">
        <f t="shared" si="1"/>
        <v>0</v>
      </c>
      <c r="F48" s="216"/>
      <c r="G48" s="72"/>
      <c r="H48" s="72"/>
      <c r="I48" s="72"/>
      <c r="J48" s="72"/>
      <c r="K48" s="72"/>
    </row>
    <row r="49" spans="1:11" ht="12.75" customHeight="1" x14ac:dyDescent="0.25">
      <c r="A49" s="127">
        <v>120664</v>
      </c>
      <c r="B49" s="74" t="s">
        <v>163</v>
      </c>
      <c r="C49" s="75"/>
      <c r="D49" s="222">
        <v>0.6</v>
      </c>
      <c r="E49" s="223">
        <f t="shared" si="1"/>
        <v>0</v>
      </c>
      <c r="F49" s="216"/>
      <c r="G49" s="72"/>
      <c r="H49" s="72"/>
      <c r="I49" s="72"/>
      <c r="J49" s="72"/>
      <c r="K49" s="72"/>
    </row>
    <row r="50" spans="1:11" ht="12.75" customHeight="1" x14ac:dyDescent="0.25">
      <c r="A50" s="127">
        <v>120665</v>
      </c>
      <c r="B50" s="74" t="s">
        <v>164</v>
      </c>
      <c r="C50" s="75"/>
      <c r="D50" s="222">
        <v>0.8</v>
      </c>
      <c r="E50" s="223">
        <f t="shared" si="1"/>
        <v>0</v>
      </c>
      <c r="F50" s="216"/>
      <c r="G50" s="72"/>
      <c r="H50" s="92"/>
      <c r="I50" s="72"/>
      <c r="J50" s="72"/>
      <c r="K50" s="72"/>
    </row>
    <row r="51" spans="1:11" ht="12.75" customHeight="1" x14ac:dyDescent="0.25">
      <c r="A51" s="127">
        <v>120666</v>
      </c>
      <c r="B51" s="74" t="s">
        <v>165</v>
      </c>
      <c r="C51" s="75"/>
      <c r="D51" s="222">
        <v>1</v>
      </c>
      <c r="E51" s="223">
        <f t="shared" si="1"/>
        <v>0</v>
      </c>
      <c r="F51" s="216"/>
      <c r="G51" s="72"/>
      <c r="H51" s="92"/>
      <c r="I51" s="72"/>
      <c r="J51" s="72"/>
      <c r="K51" s="72"/>
    </row>
    <row r="52" spans="1:11" ht="12.75" customHeight="1" x14ac:dyDescent="0.25">
      <c r="A52" s="127">
        <v>120667</v>
      </c>
      <c r="B52" s="68" t="s">
        <v>166</v>
      </c>
      <c r="F52" s="225">
        <f>SUM(E46:E51)</f>
        <v>0</v>
      </c>
      <c r="G52" s="72"/>
      <c r="H52" s="92"/>
      <c r="I52" s="72"/>
      <c r="J52" s="72"/>
      <c r="K52" s="72"/>
    </row>
    <row r="53" spans="1:11" ht="12.75" customHeight="1" x14ac:dyDescent="0.25">
      <c r="A53" s="127">
        <v>1207</v>
      </c>
      <c r="B53" s="68" t="s">
        <v>170</v>
      </c>
      <c r="F53" s="226">
        <f>SUM(E33:E34)+F42+SUM(E43:E44)+F52</f>
        <v>0</v>
      </c>
      <c r="G53" s="72"/>
      <c r="H53" s="92"/>
      <c r="I53" s="72"/>
      <c r="J53" s="72"/>
      <c r="K53" s="72"/>
    </row>
    <row r="54" spans="1:11" ht="12.75" customHeight="1" x14ac:dyDescent="0.25">
      <c r="A54" s="127">
        <v>1208</v>
      </c>
      <c r="B54" s="68" t="s">
        <v>171</v>
      </c>
      <c r="F54" s="227">
        <f>IF(F53&lt;F27,F53,F27)</f>
        <v>0</v>
      </c>
      <c r="G54" s="72"/>
      <c r="H54" s="92"/>
      <c r="I54" s="72"/>
      <c r="J54" s="72"/>
      <c r="K54" s="72"/>
    </row>
    <row r="55" spans="1:11" ht="12.75" customHeight="1" thickBot="1" x14ac:dyDescent="0.3">
      <c r="A55" s="127">
        <v>1209</v>
      </c>
      <c r="B55" s="68" t="s">
        <v>172</v>
      </c>
      <c r="F55" s="221">
        <f>F31+F54</f>
        <v>0</v>
      </c>
      <c r="G55" s="72"/>
      <c r="H55" s="92"/>
      <c r="I55" s="72"/>
      <c r="J55" s="72"/>
      <c r="K55" s="72"/>
    </row>
    <row r="56" spans="1:11" ht="12.75" customHeight="1" thickTop="1" x14ac:dyDescent="0.25">
      <c r="A56" s="69"/>
    </row>
    <row r="57" spans="1:11" x14ac:dyDescent="0.25">
      <c r="A57" s="93" t="s">
        <v>311</v>
      </c>
    </row>
  </sheetData>
  <mergeCells count="1">
    <mergeCell ref="E4:G9"/>
  </mergeCells>
  <dataValidations count="1">
    <dataValidation allowBlank="1" showErrorMessage="1" sqref="A10:K12 A4:I9 L8:XFD9 N10:XFD12 J4:XFD7 A2:XFD3 J1:XFD1 A1:H1" xr:uid="{3D463F40-1D0C-4E37-A1BD-53E5CA383C3E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75F8-7476-4015-AB7F-CE34F229AE1B}">
  <dimension ref="A1:I86"/>
  <sheetViews>
    <sheetView topLeftCell="A28" workbookViewId="0">
      <selection activeCell="A47" sqref="A47"/>
    </sheetView>
  </sheetViews>
  <sheetFormatPr defaultRowHeight="15" x14ac:dyDescent="0.25"/>
  <cols>
    <col min="1" max="1" width="58.5703125" bestFit="1" customWidth="1"/>
    <col min="2" max="2" width="20.85546875" bestFit="1" customWidth="1"/>
    <col min="3" max="3" width="11" bestFit="1" customWidth="1"/>
    <col min="4" max="4" width="14.42578125" bestFit="1" customWidth="1"/>
    <col min="5" max="5" width="52.42578125" bestFit="1" customWidth="1"/>
    <col min="6" max="6" width="53" bestFit="1" customWidth="1"/>
    <col min="7" max="7" width="17.140625" bestFit="1" customWidth="1"/>
    <col min="8" max="8" width="12.5703125" hidden="1" customWidth="1"/>
    <col min="9" max="9" width="13.5703125" bestFit="1" customWidth="1"/>
  </cols>
  <sheetData>
    <row r="1" spans="1:9" x14ac:dyDescent="0.25">
      <c r="A1" s="1" t="s">
        <v>58</v>
      </c>
      <c r="B1" s="1" t="s">
        <v>60</v>
      </c>
      <c r="C1" s="1" t="s">
        <v>120</v>
      </c>
      <c r="D1" s="1" t="s">
        <v>65</v>
      </c>
      <c r="E1" s="1" t="s">
        <v>312</v>
      </c>
      <c r="F1" s="1" t="s">
        <v>242</v>
      </c>
      <c r="G1" s="1" t="s">
        <v>243</v>
      </c>
      <c r="H1" s="1" t="s">
        <v>245</v>
      </c>
      <c r="I1" s="1" t="s">
        <v>247</v>
      </c>
    </row>
    <row r="2" spans="1:9" x14ac:dyDescent="0.25">
      <c r="A2" t="s">
        <v>95</v>
      </c>
      <c r="B2" t="s">
        <v>118</v>
      </c>
      <c r="C2" s="25">
        <f>DATE(2021,12,31)</f>
        <v>44561</v>
      </c>
      <c r="D2" t="s">
        <v>121</v>
      </c>
      <c r="E2" t="s">
        <v>313</v>
      </c>
      <c r="F2" t="s">
        <v>68</v>
      </c>
      <c r="G2" t="s">
        <v>244</v>
      </c>
      <c r="H2" t="s">
        <v>251</v>
      </c>
      <c r="I2" t="s">
        <v>262</v>
      </c>
    </row>
    <row r="3" spans="1:9" x14ac:dyDescent="0.25">
      <c r="A3" t="s">
        <v>68</v>
      </c>
      <c r="B3" t="s">
        <v>430</v>
      </c>
      <c r="C3" s="25">
        <f>DATE(2022,3,31)</f>
        <v>44651</v>
      </c>
      <c r="D3" t="s">
        <v>122</v>
      </c>
      <c r="E3" t="s">
        <v>314</v>
      </c>
      <c r="F3" t="s">
        <v>92</v>
      </c>
      <c r="G3" t="s">
        <v>254</v>
      </c>
      <c r="H3" t="s">
        <v>246</v>
      </c>
      <c r="I3" t="s">
        <v>248</v>
      </c>
    </row>
    <row r="4" spans="1:9" x14ac:dyDescent="0.25">
      <c r="A4" t="s">
        <v>71</v>
      </c>
      <c r="B4" t="s">
        <v>119</v>
      </c>
      <c r="C4" s="25">
        <f>DATE(2022,6,30)</f>
        <v>44742</v>
      </c>
      <c r="D4" t="s">
        <v>123</v>
      </c>
      <c r="E4" t="s">
        <v>315</v>
      </c>
      <c r="F4" t="s">
        <v>369</v>
      </c>
      <c r="G4" t="s">
        <v>253</v>
      </c>
      <c r="H4" t="s">
        <v>252</v>
      </c>
      <c r="I4" t="s">
        <v>263</v>
      </c>
    </row>
    <row r="5" spans="1:9" x14ac:dyDescent="0.25">
      <c r="A5" t="s">
        <v>113</v>
      </c>
      <c r="C5" s="25">
        <f>DATE(2022,9,30)</f>
        <v>44834</v>
      </c>
      <c r="E5" t="s">
        <v>316</v>
      </c>
      <c r="F5" t="s">
        <v>102</v>
      </c>
      <c r="G5" t="s">
        <v>255</v>
      </c>
      <c r="I5" t="s">
        <v>264</v>
      </c>
    </row>
    <row r="6" spans="1:9" x14ac:dyDescent="0.25">
      <c r="A6" t="s">
        <v>429</v>
      </c>
      <c r="C6" s="25">
        <f>DATE(2022,12,31)</f>
        <v>44926</v>
      </c>
      <c r="E6" t="s">
        <v>317</v>
      </c>
      <c r="F6" t="s">
        <v>83</v>
      </c>
      <c r="G6" t="s">
        <v>256</v>
      </c>
      <c r="I6" t="s">
        <v>265</v>
      </c>
    </row>
    <row r="7" spans="1:9" x14ac:dyDescent="0.25">
      <c r="A7" t="s">
        <v>88</v>
      </c>
      <c r="E7" t="s">
        <v>318</v>
      </c>
      <c r="F7" t="s">
        <v>94</v>
      </c>
      <c r="G7" t="s">
        <v>257</v>
      </c>
    </row>
    <row r="8" spans="1:9" x14ac:dyDescent="0.25">
      <c r="A8" t="s">
        <v>92</v>
      </c>
      <c r="E8" t="s">
        <v>319</v>
      </c>
      <c r="F8" t="s">
        <v>74</v>
      </c>
      <c r="G8" t="s">
        <v>258</v>
      </c>
    </row>
    <row r="9" spans="1:9" x14ac:dyDescent="0.25">
      <c r="A9" t="s">
        <v>115</v>
      </c>
      <c r="E9" t="s">
        <v>320</v>
      </c>
      <c r="F9" t="s">
        <v>110</v>
      </c>
      <c r="G9" t="s">
        <v>202</v>
      </c>
    </row>
    <row r="10" spans="1:9" x14ac:dyDescent="0.25">
      <c r="A10" t="s">
        <v>90</v>
      </c>
      <c r="E10" t="s">
        <v>321</v>
      </c>
      <c r="F10" t="s">
        <v>103</v>
      </c>
    </row>
    <row r="11" spans="1:9" x14ac:dyDescent="0.25">
      <c r="A11" t="s">
        <v>111</v>
      </c>
      <c r="E11" t="s">
        <v>322</v>
      </c>
      <c r="F11" t="s">
        <v>301</v>
      </c>
    </row>
    <row r="12" spans="1:9" x14ac:dyDescent="0.25">
      <c r="A12" t="s">
        <v>80</v>
      </c>
      <c r="E12" t="s">
        <v>323</v>
      </c>
      <c r="F12" t="s">
        <v>302</v>
      </c>
    </row>
    <row r="13" spans="1:9" x14ac:dyDescent="0.25">
      <c r="A13" t="s">
        <v>105</v>
      </c>
      <c r="E13" t="s">
        <v>324</v>
      </c>
      <c r="F13" t="s">
        <v>458</v>
      </c>
    </row>
    <row r="14" spans="1:9" x14ac:dyDescent="0.25">
      <c r="A14" t="s">
        <v>72</v>
      </c>
      <c r="E14" t="s">
        <v>325</v>
      </c>
      <c r="F14" t="s">
        <v>93</v>
      </c>
    </row>
    <row r="15" spans="1:9" x14ac:dyDescent="0.25">
      <c r="A15" t="s">
        <v>91</v>
      </c>
      <c r="E15" t="s">
        <v>326</v>
      </c>
      <c r="F15" t="s">
        <v>303</v>
      </c>
    </row>
    <row r="16" spans="1:9" x14ac:dyDescent="0.25">
      <c r="A16" t="s">
        <v>426</v>
      </c>
      <c r="E16" t="s">
        <v>327</v>
      </c>
      <c r="F16" t="s">
        <v>304</v>
      </c>
    </row>
    <row r="17" spans="1:6" x14ac:dyDescent="0.25">
      <c r="A17" t="s">
        <v>78</v>
      </c>
      <c r="E17" t="s">
        <v>328</v>
      </c>
      <c r="F17" t="s">
        <v>459</v>
      </c>
    </row>
    <row r="18" spans="1:6" x14ac:dyDescent="0.25">
      <c r="A18" t="s">
        <v>81</v>
      </c>
      <c r="E18" t="s">
        <v>329</v>
      </c>
      <c r="F18" t="s">
        <v>69</v>
      </c>
    </row>
    <row r="19" spans="1:6" x14ac:dyDescent="0.25">
      <c r="A19" t="s">
        <v>82</v>
      </c>
      <c r="E19" t="s">
        <v>330</v>
      </c>
      <c r="F19" t="s">
        <v>100</v>
      </c>
    </row>
    <row r="20" spans="1:6" x14ac:dyDescent="0.25">
      <c r="A20" t="s">
        <v>89</v>
      </c>
      <c r="E20" t="s">
        <v>331</v>
      </c>
    </row>
    <row r="21" spans="1:6" x14ac:dyDescent="0.25">
      <c r="A21" t="s">
        <v>102</v>
      </c>
      <c r="E21" t="s">
        <v>332</v>
      </c>
    </row>
    <row r="22" spans="1:6" x14ac:dyDescent="0.25">
      <c r="A22" t="s">
        <v>112</v>
      </c>
      <c r="E22" t="s">
        <v>433</v>
      </c>
    </row>
    <row r="23" spans="1:6" x14ac:dyDescent="0.25">
      <c r="A23" t="s">
        <v>70</v>
      </c>
      <c r="E23" t="s">
        <v>434</v>
      </c>
    </row>
    <row r="24" spans="1:6" x14ac:dyDescent="0.25">
      <c r="A24" t="s">
        <v>83</v>
      </c>
      <c r="E24" t="s">
        <v>435</v>
      </c>
    </row>
    <row r="25" spans="1:6" x14ac:dyDescent="0.25">
      <c r="A25" t="s">
        <v>84</v>
      </c>
      <c r="E25" t="s">
        <v>436</v>
      </c>
    </row>
    <row r="26" spans="1:6" x14ac:dyDescent="0.25">
      <c r="A26" t="s">
        <v>85</v>
      </c>
      <c r="E26" t="s">
        <v>437</v>
      </c>
    </row>
    <row r="27" spans="1:6" x14ac:dyDescent="0.25">
      <c r="A27" t="s">
        <v>86</v>
      </c>
      <c r="E27" t="s">
        <v>438</v>
      </c>
    </row>
    <row r="28" spans="1:6" x14ac:dyDescent="0.25">
      <c r="A28" t="s">
        <v>94</v>
      </c>
      <c r="E28" t="s">
        <v>439</v>
      </c>
    </row>
    <row r="29" spans="1:6" x14ac:dyDescent="0.25">
      <c r="A29" t="s">
        <v>116</v>
      </c>
      <c r="E29" t="s">
        <v>440</v>
      </c>
    </row>
    <row r="30" spans="1:6" x14ac:dyDescent="0.25">
      <c r="A30" t="s">
        <v>79</v>
      </c>
      <c r="E30" t="s">
        <v>441</v>
      </c>
    </row>
    <row r="31" spans="1:6" x14ac:dyDescent="0.25">
      <c r="A31" t="s">
        <v>73</v>
      </c>
      <c r="E31" t="s">
        <v>442</v>
      </c>
    </row>
    <row r="32" spans="1:6" x14ac:dyDescent="0.25">
      <c r="A32" t="s">
        <v>74</v>
      </c>
      <c r="E32" t="s">
        <v>443</v>
      </c>
    </row>
    <row r="33" spans="1:5" x14ac:dyDescent="0.25">
      <c r="A33" t="s">
        <v>106</v>
      </c>
      <c r="E33" t="s">
        <v>444</v>
      </c>
    </row>
    <row r="34" spans="1:5" x14ac:dyDescent="0.25">
      <c r="A34" t="s">
        <v>107</v>
      </c>
      <c r="E34" t="s">
        <v>445</v>
      </c>
    </row>
    <row r="35" spans="1:5" x14ac:dyDescent="0.25">
      <c r="A35" t="s">
        <v>75</v>
      </c>
      <c r="E35" t="s">
        <v>446</v>
      </c>
    </row>
    <row r="36" spans="1:5" x14ac:dyDescent="0.25">
      <c r="A36" t="s">
        <v>108</v>
      </c>
      <c r="E36" t="s">
        <v>447</v>
      </c>
    </row>
    <row r="37" spans="1:5" x14ac:dyDescent="0.25">
      <c r="A37" t="s">
        <v>109</v>
      </c>
      <c r="E37" t="s">
        <v>333</v>
      </c>
    </row>
    <row r="38" spans="1:5" x14ac:dyDescent="0.25">
      <c r="A38" t="s">
        <v>110</v>
      </c>
      <c r="E38" t="s">
        <v>334</v>
      </c>
    </row>
    <row r="39" spans="1:5" x14ac:dyDescent="0.25">
      <c r="A39" t="s">
        <v>103</v>
      </c>
      <c r="E39" t="s">
        <v>448</v>
      </c>
    </row>
    <row r="40" spans="1:5" x14ac:dyDescent="0.25">
      <c r="A40" t="s">
        <v>98</v>
      </c>
      <c r="E40" t="s">
        <v>449</v>
      </c>
    </row>
    <row r="41" spans="1:5" x14ac:dyDescent="0.25">
      <c r="A41" t="s">
        <v>99</v>
      </c>
      <c r="E41" t="s">
        <v>450</v>
      </c>
    </row>
    <row r="42" spans="1:5" x14ac:dyDescent="0.25">
      <c r="A42" t="s">
        <v>432</v>
      </c>
      <c r="E42" t="s">
        <v>335</v>
      </c>
    </row>
    <row r="43" spans="1:5" x14ac:dyDescent="0.25">
      <c r="A43" t="s">
        <v>93</v>
      </c>
      <c r="E43" t="s">
        <v>451</v>
      </c>
    </row>
    <row r="44" spans="1:5" x14ac:dyDescent="0.25">
      <c r="A44" t="s">
        <v>104</v>
      </c>
      <c r="E44" t="s">
        <v>336</v>
      </c>
    </row>
    <row r="45" spans="1:5" x14ac:dyDescent="0.25">
      <c r="A45" t="s">
        <v>77</v>
      </c>
      <c r="E45" t="s">
        <v>452</v>
      </c>
    </row>
    <row r="46" spans="1:5" x14ac:dyDescent="0.25">
      <c r="A46" t="s">
        <v>76</v>
      </c>
      <c r="E46" t="s">
        <v>460</v>
      </c>
    </row>
    <row r="47" spans="1:5" x14ac:dyDescent="0.25">
      <c r="A47" t="s">
        <v>97</v>
      </c>
      <c r="E47" t="s">
        <v>461</v>
      </c>
    </row>
    <row r="48" spans="1:5" x14ac:dyDescent="0.25">
      <c r="A48" t="s">
        <v>87</v>
      </c>
      <c r="E48" t="s">
        <v>462</v>
      </c>
    </row>
    <row r="49" spans="1:5" x14ac:dyDescent="0.25">
      <c r="A49" t="s">
        <v>96</v>
      </c>
      <c r="E49" t="s">
        <v>463</v>
      </c>
    </row>
    <row r="50" spans="1:5" x14ac:dyDescent="0.25">
      <c r="A50" t="s">
        <v>69</v>
      </c>
      <c r="E50" t="s">
        <v>337</v>
      </c>
    </row>
    <row r="51" spans="1:5" x14ac:dyDescent="0.25">
      <c r="A51" t="s">
        <v>100</v>
      </c>
      <c r="E51" t="s">
        <v>338</v>
      </c>
    </row>
    <row r="52" spans="1:5" x14ac:dyDescent="0.25">
      <c r="A52" t="s">
        <v>101</v>
      </c>
      <c r="E52" t="s">
        <v>339</v>
      </c>
    </row>
    <row r="53" spans="1:5" x14ac:dyDescent="0.25">
      <c r="A53" t="s">
        <v>117</v>
      </c>
      <c r="E53" t="s">
        <v>340</v>
      </c>
    </row>
    <row r="54" spans="1:5" x14ac:dyDescent="0.25">
      <c r="A54" t="s">
        <v>114</v>
      </c>
      <c r="E54" t="s">
        <v>341</v>
      </c>
    </row>
    <row r="55" spans="1:5" x14ac:dyDescent="0.25">
      <c r="E55" t="s">
        <v>342</v>
      </c>
    </row>
    <row r="56" spans="1:5" x14ac:dyDescent="0.25">
      <c r="E56" t="s">
        <v>343</v>
      </c>
    </row>
    <row r="57" spans="1:5" x14ac:dyDescent="0.25">
      <c r="E57" t="s">
        <v>344</v>
      </c>
    </row>
    <row r="58" spans="1:5" x14ac:dyDescent="0.25">
      <c r="E58" t="s">
        <v>345</v>
      </c>
    </row>
    <row r="59" spans="1:5" x14ac:dyDescent="0.25">
      <c r="E59" t="s">
        <v>346</v>
      </c>
    </row>
    <row r="60" spans="1:5" x14ac:dyDescent="0.25">
      <c r="E60" t="s">
        <v>347</v>
      </c>
    </row>
    <row r="61" spans="1:5" x14ac:dyDescent="0.25">
      <c r="E61" t="s">
        <v>348</v>
      </c>
    </row>
    <row r="62" spans="1:5" x14ac:dyDescent="0.25">
      <c r="E62" t="s">
        <v>349</v>
      </c>
    </row>
    <row r="63" spans="1:5" x14ac:dyDescent="0.25">
      <c r="E63" t="s">
        <v>350</v>
      </c>
    </row>
    <row r="64" spans="1:5" x14ac:dyDescent="0.25">
      <c r="E64" t="s">
        <v>351</v>
      </c>
    </row>
    <row r="65" spans="5:5" x14ac:dyDescent="0.25">
      <c r="E65" t="s">
        <v>352</v>
      </c>
    </row>
    <row r="66" spans="5:5" x14ac:dyDescent="0.25">
      <c r="E66" t="s">
        <v>353</v>
      </c>
    </row>
    <row r="67" spans="5:5" x14ac:dyDescent="0.25">
      <c r="E67" t="s">
        <v>354</v>
      </c>
    </row>
    <row r="68" spans="5:5" x14ac:dyDescent="0.25">
      <c r="E68" t="s">
        <v>355</v>
      </c>
    </row>
    <row r="69" spans="5:5" x14ac:dyDescent="0.25">
      <c r="E69" t="s">
        <v>356</v>
      </c>
    </row>
    <row r="70" spans="5:5" x14ac:dyDescent="0.25">
      <c r="E70" t="s">
        <v>453</v>
      </c>
    </row>
    <row r="71" spans="5:5" x14ac:dyDescent="0.25">
      <c r="E71" t="s">
        <v>454</v>
      </c>
    </row>
    <row r="72" spans="5:5" x14ac:dyDescent="0.25">
      <c r="E72" t="s">
        <v>455</v>
      </c>
    </row>
    <row r="73" spans="5:5" x14ac:dyDescent="0.25">
      <c r="E73" t="s">
        <v>456</v>
      </c>
    </row>
    <row r="74" spans="5:5" x14ac:dyDescent="0.25">
      <c r="E74" t="s">
        <v>457</v>
      </c>
    </row>
    <row r="75" spans="5:5" x14ac:dyDescent="0.25">
      <c r="E75" t="s">
        <v>357</v>
      </c>
    </row>
    <row r="76" spans="5:5" x14ac:dyDescent="0.25">
      <c r="E76" t="s">
        <v>358</v>
      </c>
    </row>
    <row r="77" spans="5:5" x14ac:dyDescent="0.25">
      <c r="E77" t="s">
        <v>359</v>
      </c>
    </row>
    <row r="78" spans="5:5" x14ac:dyDescent="0.25">
      <c r="E78" t="s">
        <v>360</v>
      </c>
    </row>
    <row r="79" spans="5:5" x14ac:dyDescent="0.25">
      <c r="E79" t="s">
        <v>361</v>
      </c>
    </row>
    <row r="80" spans="5:5" x14ac:dyDescent="0.25">
      <c r="E80" t="s">
        <v>362</v>
      </c>
    </row>
    <row r="81" spans="5:5" x14ac:dyDescent="0.25">
      <c r="E81" t="s">
        <v>363</v>
      </c>
    </row>
    <row r="82" spans="5:5" x14ac:dyDescent="0.25">
      <c r="E82" t="s">
        <v>364</v>
      </c>
    </row>
    <row r="83" spans="5:5" x14ac:dyDescent="0.25">
      <c r="E83" t="s">
        <v>365</v>
      </c>
    </row>
    <row r="84" spans="5:5" x14ac:dyDescent="0.25">
      <c r="E84" t="s">
        <v>366</v>
      </c>
    </row>
    <row r="85" spans="5:5" x14ac:dyDescent="0.25">
      <c r="E85" t="s">
        <v>367</v>
      </c>
    </row>
    <row r="86" spans="5:5" x14ac:dyDescent="0.25">
      <c r="E86" t="s">
        <v>368</v>
      </c>
    </row>
  </sheetData>
  <sortState xmlns:xlrd2="http://schemas.microsoft.com/office/spreadsheetml/2017/richdata2" ref="A2:A55">
    <sortCondition ref="A2:A55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50AD-6C22-4AA3-9785-58D01EFDF1CF}">
  <dimension ref="A1:N40"/>
  <sheetViews>
    <sheetView workbookViewId="0">
      <selection activeCell="A18" sqref="A18"/>
    </sheetView>
  </sheetViews>
  <sheetFormatPr defaultColWidth="13.140625" defaultRowHeight="15" x14ac:dyDescent="0.25"/>
  <cols>
    <col min="1" max="1" width="7.140625" style="2" customWidth="1"/>
    <col min="2" max="2" width="31.140625" style="2" customWidth="1"/>
    <col min="3" max="3" width="13.140625" style="2"/>
    <col min="4" max="5" width="18.140625" style="2" customWidth="1"/>
    <col min="6" max="16384" width="13.140625" style="2"/>
  </cols>
  <sheetData>
    <row r="1" spans="1:14" x14ac:dyDescent="0.25">
      <c r="A1" s="27"/>
      <c r="B1" s="28" t="s">
        <v>125</v>
      </c>
      <c r="C1" s="29"/>
      <c r="D1" s="30"/>
      <c r="E1" s="30"/>
      <c r="F1" s="29"/>
      <c r="G1" s="29"/>
      <c r="H1" s="46"/>
      <c r="J1" s="29"/>
      <c r="N1" s="46" t="s">
        <v>397</v>
      </c>
    </row>
    <row r="2" spans="1:14" x14ac:dyDescent="0.25">
      <c r="A2" s="27"/>
      <c r="B2" s="28" t="s">
        <v>402</v>
      </c>
      <c r="C2" s="29"/>
      <c r="D2" s="30"/>
      <c r="E2" s="30"/>
      <c r="F2" s="29"/>
      <c r="G2" s="29"/>
      <c r="H2" s="29"/>
      <c r="J2" s="29"/>
    </row>
    <row r="3" spans="1:14" x14ac:dyDescent="0.25">
      <c r="A3" s="27"/>
      <c r="B3" s="28"/>
      <c r="C3" s="32"/>
      <c r="D3" s="33"/>
      <c r="E3" s="33"/>
      <c r="F3" s="29"/>
      <c r="G3" s="29"/>
      <c r="H3" s="29"/>
      <c r="I3" s="29"/>
      <c r="J3" s="29"/>
    </row>
    <row r="4" spans="1:14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33"/>
      <c r="F4" s="248"/>
      <c r="G4" s="248"/>
      <c r="H4" s="248"/>
      <c r="I4" s="34"/>
      <c r="J4" s="29"/>
      <c r="L4" s="244" t="s">
        <v>126</v>
      </c>
      <c r="M4" s="245"/>
      <c r="N4" s="246"/>
    </row>
    <row r="5" spans="1:14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33"/>
      <c r="F5" s="248"/>
      <c r="G5" s="248"/>
      <c r="H5" s="248"/>
      <c r="I5" s="34"/>
      <c r="J5" s="29"/>
      <c r="L5" s="247"/>
      <c r="M5" s="248"/>
      <c r="N5" s="249"/>
    </row>
    <row r="6" spans="1:14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33"/>
      <c r="F6" s="248"/>
      <c r="G6" s="248"/>
      <c r="H6" s="248"/>
      <c r="I6" s="34"/>
      <c r="J6" s="29"/>
      <c r="L6" s="247"/>
      <c r="M6" s="248"/>
      <c r="N6" s="249"/>
    </row>
    <row r="7" spans="1:14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33"/>
      <c r="F7" s="248"/>
      <c r="G7" s="248"/>
      <c r="H7" s="248"/>
      <c r="I7" s="34"/>
      <c r="J7" s="29"/>
      <c r="L7" s="247"/>
      <c r="M7" s="248"/>
      <c r="N7" s="249"/>
    </row>
    <row r="8" spans="1:14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33"/>
      <c r="F8" s="248"/>
      <c r="G8" s="248"/>
      <c r="H8" s="248"/>
      <c r="I8" s="34"/>
      <c r="J8" s="29"/>
      <c r="L8" s="247"/>
      <c r="M8" s="248"/>
      <c r="N8" s="249"/>
    </row>
    <row r="9" spans="1:14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33"/>
      <c r="F9" s="248"/>
      <c r="G9" s="248"/>
      <c r="H9" s="248"/>
      <c r="I9" s="34"/>
      <c r="J9" s="29"/>
      <c r="L9" s="250"/>
      <c r="M9" s="251"/>
      <c r="N9" s="252"/>
    </row>
    <row r="12" spans="1:14" ht="14.45" customHeight="1" x14ac:dyDescent="0.25">
      <c r="A12" s="97"/>
      <c r="B12" s="255" t="s">
        <v>404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</row>
    <row r="14" spans="1:14" ht="60" x14ac:dyDescent="0.25">
      <c r="A14" s="125"/>
      <c r="B14" s="228" t="s">
        <v>185</v>
      </c>
      <c r="C14" s="229" t="s">
        <v>390</v>
      </c>
      <c r="D14" s="229" t="s">
        <v>391</v>
      </c>
      <c r="E14" s="230" t="s">
        <v>399</v>
      </c>
      <c r="F14" s="230" t="s">
        <v>400</v>
      </c>
      <c r="G14" s="229" t="s">
        <v>392</v>
      </c>
      <c r="H14" s="229" t="s">
        <v>393</v>
      </c>
      <c r="I14" s="229" t="s">
        <v>394</v>
      </c>
      <c r="J14" s="229" t="s">
        <v>127</v>
      </c>
      <c r="K14" s="229" t="s">
        <v>16</v>
      </c>
      <c r="L14" s="229" t="s">
        <v>395</v>
      </c>
      <c r="M14" s="229" t="s">
        <v>396</v>
      </c>
      <c r="N14" s="229" t="s">
        <v>398</v>
      </c>
    </row>
    <row r="15" spans="1:14" x14ac:dyDescent="0.25">
      <c r="A15" s="125"/>
      <c r="B15" s="236"/>
      <c r="C15" s="235"/>
      <c r="D15" s="232"/>
      <c r="E15" s="234"/>
      <c r="F15" s="234"/>
      <c r="G15" s="233"/>
      <c r="H15" s="232"/>
      <c r="I15" s="232"/>
      <c r="J15" s="233"/>
      <c r="K15" s="233"/>
      <c r="L15" s="233"/>
      <c r="M15" s="231">
        <f>SUM(J15:L15)</f>
        <v>0</v>
      </c>
      <c r="N15" s="237">
        <f>M15*5%</f>
        <v>0</v>
      </c>
    </row>
    <row r="16" spans="1:14" x14ac:dyDescent="0.25">
      <c r="B16" s="236"/>
      <c r="C16" s="235"/>
      <c r="D16" s="232"/>
      <c r="E16" s="234"/>
      <c r="F16" s="234"/>
      <c r="G16" s="233"/>
      <c r="H16" s="232"/>
      <c r="I16" s="232"/>
      <c r="J16" s="233"/>
      <c r="K16" s="233"/>
      <c r="L16" s="233"/>
      <c r="M16" s="231">
        <f t="shared" ref="M16:M38" si="0">SUM(J16:L16)</f>
        <v>0</v>
      </c>
      <c r="N16" s="237">
        <f t="shared" ref="N16:N38" si="1">M16*5%</f>
        <v>0</v>
      </c>
    </row>
    <row r="17" spans="2:14" x14ac:dyDescent="0.25">
      <c r="B17" s="236"/>
      <c r="C17" s="235"/>
      <c r="D17" s="232"/>
      <c r="E17" s="234"/>
      <c r="F17" s="234"/>
      <c r="G17" s="233"/>
      <c r="H17" s="232"/>
      <c r="I17" s="232"/>
      <c r="J17" s="233"/>
      <c r="K17" s="233"/>
      <c r="L17" s="233"/>
      <c r="M17" s="231">
        <f t="shared" si="0"/>
        <v>0</v>
      </c>
      <c r="N17" s="237">
        <f t="shared" si="1"/>
        <v>0</v>
      </c>
    </row>
    <row r="18" spans="2:14" x14ac:dyDescent="0.25">
      <c r="B18" s="236"/>
      <c r="C18" s="235"/>
      <c r="D18" s="232"/>
      <c r="E18" s="234"/>
      <c r="F18" s="234"/>
      <c r="G18" s="233"/>
      <c r="H18" s="232"/>
      <c r="I18" s="232"/>
      <c r="J18" s="233"/>
      <c r="K18" s="233"/>
      <c r="L18" s="233"/>
      <c r="M18" s="231">
        <f t="shared" si="0"/>
        <v>0</v>
      </c>
      <c r="N18" s="237">
        <f t="shared" si="1"/>
        <v>0</v>
      </c>
    </row>
    <row r="19" spans="2:14" x14ac:dyDescent="0.25">
      <c r="B19" s="236"/>
      <c r="C19" s="235"/>
      <c r="D19" s="232"/>
      <c r="E19" s="234"/>
      <c r="F19" s="234"/>
      <c r="G19" s="233"/>
      <c r="H19" s="232"/>
      <c r="I19" s="232"/>
      <c r="J19" s="233"/>
      <c r="K19" s="233"/>
      <c r="L19" s="233"/>
      <c r="M19" s="231">
        <f t="shared" si="0"/>
        <v>0</v>
      </c>
      <c r="N19" s="237">
        <f t="shared" si="1"/>
        <v>0</v>
      </c>
    </row>
    <row r="20" spans="2:14" x14ac:dyDescent="0.25">
      <c r="B20" s="236"/>
      <c r="C20" s="235"/>
      <c r="D20" s="232"/>
      <c r="E20" s="234"/>
      <c r="F20" s="234"/>
      <c r="G20" s="233"/>
      <c r="H20" s="232"/>
      <c r="I20" s="232"/>
      <c r="J20" s="233"/>
      <c r="K20" s="233"/>
      <c r="L20" s="233"/>
      <c r="M20" s="231">
        <f t="shared" si="0"/>
        <v>0</v>
      </c>
      <c r="N20" s="237">
        <f t="shared" si="1"/>
        <v>0</v>
      </c>
    </row>
    <row r="21" spans="2:14" x14ac:dyDescent="0.25">
      <c r="B21" s="236"/>
      <c r="C21" s="235"/>
      <c r="D21" s="232"/>
      <c r="E21" s="234"/>
      <c r="F21" s="234"/>
      <c r="G21" s="233"/>
      <c r="H21" s="232"/>
      <c r="I21" s="232"/>
      <c r="J21" s="233"/>
      <c r="K21" s="233"/>
      <c r="L21" s="233"/>
      <c r="M21" s="231">
        <f t="shared" si="0"/>
        <v>0</v>
      </c>
      <c r="N21" s="237">
        <f t="shared" si="1"/>
        <v>0</v>
      </c>
    </row>
    <row r="22" spans="2:14" x14ac:dyDescent="0.25">
      <c r="B22" s="236"/>
      <c r="C22" s="235"/>
      <c r="D22" s="232"/>
      <c r="E22" s="234"/>
      <c r="F22" s="234"/>
      <c r="G22" s="233"/>
      <c r="H22" s="232"/>
      <c r="I22" s="232"/>
      <c r="J22" s="233"/>
      <c r="K22" s="233"/>
      <c r="L22" s="233"/>
      <c r="M22" s="231">
        <f t="shared" si="0"/>
        <v>0</v>
      </c>
      <c r="N22" s="237">
        <f t="shared" si="1"/>
        <v>0</v>
      </c>
    </row>
    <row r="23" spans="2:14" x14ac:dyDescent="0.25">
      <c r="B23" s="236"/>
      <c r="C23" s="235"/>
      <c r="D23" s="232"/>
      <c r="E23" s="234"/>
      <c r="F23" s="234"/>
      <c r="G23" s="233"/>
      <c r="H23" s="232"/>
      <c r="I23" s="232"/>
      <c r="J23" s="233"/>
      <c r="K23" s="233"/>
      <c r="L23" s="233"/>
      <c r="M23" s="231">
        <f t="shared" si="0"/>
        <v>0</v>
      </c>
      <c r="N23" s="237">
        <f t="shared" si="1"/>
        <v>0</v>
      </c>
    </row>
    <row r="24" spans="2:14" x14ac:dyDescent="0.25">
      <c r="B24" s="236"/>
      <c r="C24" s="235"/>
      <c r="D24" s="232"/>
      <c r="E24" s="234"/>
      <c r="F24" s="234"/>
      <c r="G24" s="233"/>
      <c r="H24" s="232"/>
      <c r="I24" s="232"/>
      <c r="J24" s="233"/>
      <c r="K24" s="233"/>
      <c r="L24" s="233"/>
      <c r="M24" s="231">
        <f t="shared" si="0"/>
        <v>0</v>
      </c>
      <c r="N24" s="237">
        <f t="shared" si="1"/>
        <v>0</v>
      </c>
    </row>
    <row r="25" spans="2:14" x14ac:dyDescent="0.25">
      <c r="B25" s="236"/>
      <c r="C25" s="235"/>
      <c r="D25" s="232"/>
      <c r="E25" s="234"/>
      <c r="F25" s="234"/>
      <c r="G25" s="233"/>
      <c r="H25" s="232"/>
      <c r="I25" s="232"/>
      <c r="J25" s="233"/>
      <c r="K25" s="233"/>
      <c r="L25" s="233"/>
      <c r="M25" s="231">
        <f t="shared" si="0"/>
        <v>0</v>
      </c>
      <c r="N25" s="237">
        <f t="shared" si="1"/>
        <v>0</v>
      </c>
    </row>
    <row r="26" spans="2:14" x14ac:dyDescent="0.25">
      <c r="B26" s="236"/>
      <c r="C26" s="235"/>
      <c r="D26" s="232"/>
      <c r="E26" s="234"/>
      <c r="F26" s="234"/>
      <c r="G26" s="233"/>
      <c r="H26" s="232"/>
      <c r="I26" s="232"/>
      <c r="J26" s="233"/>
      <c r="K26" s="233"/>
      <c r="L26" s="233"/>
      <c r="M26" s="231">
        <f t="shared" si="0"/>
        <v>0</v>
      </c>
      <c r="N26" s="237">
        <f t="shared" si="1"/>
        <v>0</v>
      </c>
    </row>
    <row r="27" spans="2:14" x14ac:dyDescent="0.25">
      <c r="B27" s="236"/>
      <c r="C27" s="235"/>
      <c r="D27" s="232"/>
      <c r="E27" s="234"/>
      <c r="F27" s="234"/>
      <c r="G27" s="233"/>
      <c r="H27" s="232"/>
      <c r="I27" s="232"/>
      <c r="J27" s="233"/>
      <c r="K27" s="233"/>
      <c r="L27" s="233"/>
      <c r="M27" s="231">
        <f t="shared" si="0"/>
        <v>0</v>
      </c>
      <c r="N27" s="237">
        <f t="shared" si="1"/>
        <v>0</v>
      </c>
    </row>
    <row r="28" spans="2:14" x14ac:dyDescent="0.25">
      <c r="B28" s="236"/>
      <c r="C28" s="235"/>
      <c r="D28" s="232"/>
      <c r="E28" s="234"/>
      <c r="F28" s="234"/>
      <c r="G28" s="233"/>
      <c r="H28" s="232"/>
      <c r="I28" s="232"/>
      <c r="J28" s="233"/>
      <c r="K28" s="233"/>
      <c r="L28" s="233"/>
      <c r="M28" s="231">
        <f t="shared" si="0"/>
        <v>0</v>
      </c>
      <c r="N28" s="237">
        <f t="shared" si="1"/>
        <v>0</v>
      </c>
    </row>
    <row r="29" spans="2:14" x14ac:dyDescent="0.25">
      <c r="B29" s="236"/>
      <c r="C29" s="235"/>
      <c r="D29" s="232"/>
      <c r="E29" s="234"/>
      <c r="F29" s="234"/>
      <c r="G29" s="233"/>
      <c r="H29" s="232"/>
      <c r="I29" s="232"/>
      <c r="J29" s="233"/>
      <c r="K29" s="233"/>
      <c r="L29" s="233"/>
      <c r="M29" s="231">
        <f t="shared" si="0"/>
        <v>0</v>
      </c>
      <c r="N29" s="237">
        <f t="shared" si="1"/>
        <v>0</v>
      </c>
    </row>
    <row r="30" spans="2:14" x14ac:dyDescent="0.25">
      <c r="B30" s="236"/>
      <c r="C30" s="235"/>
      <c r="D30" s="232"/>
      <c r="E30" s="234"/>
      <c r="F30" s="234"/>
      <c r="G30" s="233"/>
      <c r="H30" s="232"/>
      <c r="I30" s="232"/>
      <c r="J30" s="233"/>
      <c r="K30" s="233"/>
      <c r="L30" s="233"/>
      <c r="M30" s="231">
        <f t="shared" si="0"/>
        <v>0</v>
      </c>
      <c r="N30" s="237">
        <f t="shared" si="1"/>
        <v>0</v>
      </c>
    </row>
    <row r="31" spans="2:14" x14ac:dyDescent="0.25">
      <c r="B31" s="236"/>
      <c r="C31" s="235"/>
      <c r="D31" s="232"/>
      <c r="E31" s="234"/>
      <c r="F31" s="234"/>
      <c r="G31" s="233"/>
      <c r="H31" s="232"/>
      <c r="I31" s="232"/>
      <c r="J31" s="233"/>
      <c r="K31" s="233"/>
      <c r="L31" s="233"/>
      <c r="M31" s="231">
        <f t="shared" si="0"/>
        <v>0</v>
      </c>
      <c r="N31" s="237">
        <f t="shared" si="1"/>
        <v>0</v>
      </c>
    </row>
    <row r="32" spans="2:14" x14ac:dyDescent="0.25">
      <c r="B32" s="236"/>
      <c r="C32" s="235"/>
      <c r="D32" s="232"/>
      <c r="E32" s="234"/>
      <c r="F32" s="234"/>
      <c r="G32" s="233"/>
      <c r="H32" s="232"/>
      <c r="I32" s="232"/>
      <c r="J32" s="233"/>
      <c r="K32" s="233"/>
      <c r="L32" s="233"/>
      <c r="M32" s="231">
        <f t="shared" si="0"/>
        <v>0</v>
      </c>
      <c r="N32" s="237">
        <f t="shared" si="1"/>
        <v>0</v>
      </c>
    </row>
    <row r="33" spans="1:14" x14ac:dyDescent="0.25">
      <c r="B33" s="236"/>
      <c r="C33" s="235"/>
      <c r="D33" s="232"/>
      <c r="E33" s="234"/>
      <c r="F33" s="234"/>
      <c r="G33" s="233"/>
      <c r="H33" s="232"/>
      <c r="I33" s="232"/>
      <c r="J33" s="233"/>
      <c r="K33" s="233"/>
      <c r="L33" s="233"/>
      <c r="M33" s="231">
        <f t="shared" si="0"/>
        <v>0</v>
      </c>
      <c r="N33" s="237">
        <f t="shared" si="1"/>
        <v>0</v>
      </c>
    </row>
    <row r="34" spans="1:14" x14ac:dyDescent="0.25">
      <c r="B34" s="236"/>
      <c r="C34" s="235"/>
      <c r="D34" s="232"/>
      <c r="E34" s="234"/>
      <c r="F34" s="234"/>
      <c r="G34" s="233"/>
      <c r="H34" s="232"/>
      <c r="I34" s="232"/>
      <c r="J34" s="233"/>
      <c r="K34" s="233"/>
      <c r="L34" s="233"/>
      <c r="M34" s="231">
        <f t="shared" si="0"/>
        <v>0</v>
      </c>
      <c r="N34" s="237">
        <f t="shared" si="1"/>
        <v>0</v>
      </c>
    </row>
    <row r="35" spans="1:14" x14ac:dyDescent="0.25">
      <c r="B35" s="236"/>
      <c r="C35" s="235"/>
      <c r="D35" s="232"/>
      <c r="E35" s="234"/>
      <c r="F35" s="234"/>
      <c r="G35" s="233"/>
      <c r="H35" s="232"/>
      <c r="I35" s="232"/>
      <c r="J35" s="233"/>
      <c r="K35" s="233"/>
      <c r="L35" s="233"/>
      <c r="M35" s="231">
        <f t="shared" si="0"/>
        <v>0</v>
      </c>
      <c r="N35" s="237">
        <f t="shared" si="1"/>
        <v>0</v>
      </c>
    </row>
    <row r="36" spans="1:14" x14ac:dyDescent="0.25">
      <c r="B36" s="236"/>
      <c r="C36" s="235"/>
      <c r="D36" s="232"/>
      <c r="E36" s="234"/>
      <c r="F36" s="234"/>
      <c r="G36" s="233"/>
      <c r="H36" s="232"/>
      <c r="I36" s="232"/>
      <c r="J36" s="233"/>
      <c r="K36" s="233"/>
      <c r="L36" s="233"/>
      <c r="M36" s="231">
        <f t="shared" si="0"/>
        <v>0</v>
      </c>
      <c r="N36" s="237">
        <f t="shared" si="1"/>
        <v>0</v>
      </c>
    </row>
    <row r="37" spans="1:14" x14ac:dyDescent="0.25">
      <c r="B37" s="236"/>
      <c r="C37" s="235"/>
      <c r="D37" s="232"/>
      <c r="E37" s="234"/>
      <c r="F37" s="234"/>
      <c r="G37" s="233"/>
      <c r="H37" s="232"/>
      <c r="I37" s="232"/>
      <c r="J37" s="233"/>
      <c r="K37" s="233"/>
      <c r="L37" s="233"/>
      <c r="M37" s="231">
        <f t="shared" si="0"/>
        <v>0</v>
      </c>
      <c r="N37" s="237">
        <f t="shared" si="1"/>
        <v>0</v>
      </c>
    </row>
    <row r="38" spans="1:14" x14ac:dyDescent="0.25">
      <c r="B38" s="236"/>
      <c r="C38" s="235"/>
      <c r="D38" s="232"/>
      <c r="E38" s="234"/>
      <c r="F38" s="234"/>
      <c r="G38" s="233"/>
      <c r="H38" s="232"/>
      <c r="I38" s="232"/>
      <c r="J38" s="233"/>
      <c r="K38" s="233"/>
      <c r="L38" s="233"/>
      <c r="M38" s="231">
        <f t="shared" si="0"/>
        <v>0</v>
      </c>
      <c r="N38" s="237">
        <f t="shared" si="1"/>
        <v>0</v>
      </c>
    </row>
    <row r="39" spans="1:14" ht="15.75" thickBot="1" x14ac:dyDescent="0.3">
      <c r="A39" s="125">
        <v>1300</v>
      </c>
      <c r="B39" s="283" t="s">
        <v>403</v>
      </c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38">
        <f>SUM(N15:N38)</f>
        <v>0</v>
      </c>
    </row>
    <row r="40" spans="1:14" ht="15.75" thickTop="1" x14ac:dyDescent="0.25"/>
  </sheetData>
  <protectedRanges>
    <protectedRange sqref="M15:M38" name="Range1"/>
  </protectedRanges>
  <mergeCells count="4">
    <mergeCell ref="F4:H9"/>
    <mergeCell ref="L4:N9"/>
    <mergeCell ref="B12:N12"/>
    <mergeCell ref="B39:M39"/>
  </mergeCells>
  <dataValidations count="1">
    <dataValidation allowBlank="1" showErrorMessage="1" sqref="L1:XFD9 A1:J9 K1:K7 B14:M14" xr:uid="{A054520B-B6C4-46F3-9A01-7743C5DF919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FD8F7-3DD5-48CE-A6B2-CEFEA753A5A8}">
          <x14:formula1>
            <xm:f>'Control Sheet'!$G$2:$G$9</xm:f>
          </x14:formula1>
          <xm:sqref>H15:H38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CFD1-C5B4-4427-AB85-D33B0E75E04C}">
  <dimension ref="A4:K26"/>
  <sheetViews>
    <sheetView showGridLines="0" topLeftCell="A3" workbookViewId="0">
      <selection activeCell="J17" sqref="J17"/>
    </sheetView>
  </sheetViews>
  <sheetFormatPr defaultRowHeight="15.75" x14ac:dyDescent="0.25"/>
  <cols>
    <col min="1" max="16384" width="9.140625" style="285"/>
  </cols>
  <sheetData>
    <row r="4" spans="1:11" ht="21" x14ac:dyDescent="0.35">
      <c r="B4" s="11"/>
      <c r="C4" s="11"/>
      <c r="D4" s="11"/>
      <c r="E4" s="11"/>
      <c r="F4" s="11"/>
    </row>
    <row r="5" spans="1:11" ht="21" x14ac:dyDescent="0.35">
      <c r="B5" s="11"/>
      <c r="C5" s="11" t="s">
        <v>479</v>
      </c>
      <c r="D5" s="11"/>
      <c r="E5" s="11"/>
      <c r="F5" s="11"/>
      <c r="I5" s="286" t="s">
        <v>480</v>
      </c>
      <c r="J5" s="287"/>
      <c r="K5" s="288"/>
    </row>
    <row r="6" spans="1:11" x14ac:dyDescent="0.25">
      <c r="I6" s="289"/>
      <c r="J6" s="290"/>
      <c r="K6" s="291"/>
    </row>
    <row r="7" spans="1:11" x14ac:dyDescent="0.25">
      <c r="I7" s="289"/>
      <c r="J7" s="290"/>
      <c r="K7" s="291"/>
    </row>
    <row r="8" spans="1:11" x14ac:dyDescent="0.25">
      <c r="I8" s="289"/>
      <c r="J8" s="290"/>
      <c r="K8" s="291"/>
    </row>
    <row r="9" spans="1:11" x14ac:dyDescent="0.25">
      <c r="A9" s="295"/>
      <c r="B9" s="297" t="s">
        <v>466</v>
      </c>
      <c r="C9" s="297"/>
      <c r="D9" s="297"/>
      <c r="E9" s="297"/>
      <c r="F9" s="297"/>
      <c r="G9" s="298"/>
      <c r="H9" s="295"/>
      <c r="I9" s="289"/>
      <c r="J9" s="290"/>
      <c r="K9" s="291"/>
    </row>
    <row r="10" spans="1:11" x14ac:dyDescent="0.25">
      <c r="A10" s="295"/>
      <c r="B10" s="297" t="s">
        <v>467</v>
      </c>
      <c r="C10" s="297"/>
      <c r="D10" s="297"/>
      <c r="E10" s="297"/>
      <c r="F10" s="297"/>
      <c r="G10" s="298"/>
      <c r="H10" s="295"/>
      <c r="I10" s="292"/>
      <c r="J10" s="293"/>
      <c r="K10" s="294"/>
    </row>
    <row r="11" spans="1:11" x14ac:dyDescent="0.25">
      <c r="A11" s="295"/>
      <c r="B11" s="297" t="s">
        <v>468</v>
      </c>
      <c r="C11" s="297"/>
      <c r="D11" s="297"/>
      <c r="E11" s="297"/>
      <c r="F11" s="297"/>
      <c r="G11" s="298"/>
      <c r="H11" s="295"/>
    </row>
    <row r="12" spans="1:11" x14ac:dyDescent="0.25">
      <c r="A12" s="295"/>
      <c r="B12" s="297" t="s">
        <v>469</v>
      </c>
      <c r="C12" s="297"/>
      <c r="D12" s="297"/>
      <c r="E12" s="297"/>
      <c r="F12" s="297"/>
      <c r="G12" s="298"/>
      <c r="H12" s="295"/>
    </row>
    <row r="13" spans="1:11" x14ac:dyDescent="0.25">
      <c r="A13" s="295"/>
      <c r="B13" s="297" t="s">
        <v>470</v>
      </c>
      <c r="C13" s="297"/>
      <c r="D13" s="297"/>
      <c r="E13" s="297"/>
      <c r="F13" s="297"/>
      <c r="G13" s="298"/>
      <c r="H13" s="295"/>
    </row>
    <row r="14" spans="1:11" x14ac:dyDescent="0.25">
      <c r="A14" s="295"/>
      <c r="B14" s="297" t="s">
        <v>471</v>
      </c>
      <c r="C14" s="297"/>
      <c r="D14" s="297"/>
      <c r="E14" s="298"/>
      <c r="F14" s="298"/>
      <c r="G14" s="298"/>
      <c r="H14" s="295"/>
    </row>
    <row r="15" spans="1:11" x14ac:dyDescent="0.25">
      <c r="A15" s="295"/>
      <c r="B15" s="297" t="s">
        <v>472</v>
      </c>
      <c r="C15" s="297"/>
      <c r="D15" s="297"/>
      <c r="E15" s="297"/>
      <c r="F15" s="298"/>
      <c r="G15" s="298"/>
      <c r="H15" s="295"/>
    </row>
    <row r="16" spans="1:11" x14ac:dyDescent="0.25">
      <c r="A16" s="295"/>
      <c r="B16" s="297" t="s">
        <v>473</v>
      </c>
      <c r="C16" s="297"/>
      <c r="D16" s="297"/>
      <c r="E16" s="297"/>
      <c r="F16" s="297"/>
      <c r="G16" s="297"/>
      <c r="H16" s="296"/>
    </row>
    <row r="17" spans="1:8" x14ac:dyDescent="0.25">
      <c r="A17" s="295"/>
      <c r="B17" s="297" t="s">
        <v>474</v>
      </c>
      <c r="C17" s="297"/>
      <c r="D17" s="297"/>
      <c r="E17" s="297"/>
      <c r="F17" s="297"/>
      <c r="G17" s="297"/>
      <c r="H17" s="295"/>
    </row>
    <row r="18" spans="1:8" x14ac:dyDescent="0.25">
      <c r="A18" s="295"/>
      <c r="B18" s="297" t="s">
        <v>475</v>
      </c>
      <c r="C18" s="297"/>
      <c r="D18" s="297"/>
      <c r="E18" s="297"/>
      <c r="F18" s="297"/>
      <c r="G18" s="298"/>
      <c r="H18" s="295"/>
    </row>
    <row r="19" spans="1:8" x14ac:dyDescent="0.25">
      <c r="A19" s="295"/>
      <c r="B19" s="297" t="s">
        <v>483</v>
      </c>
      <c r="C19" s="297"/>
      <c r="D19" s="297"/>
      <c r="E19" s="297"/>
      <c r="F19" s="297"/>
      <c r="G19" s="297"/>
      <c r="H19" s="296"/>
    </row>
    <row r="20" spans="1:8" x14ac:dyDescent="0.25">
      <c r="A20" s="295"/>
      <c r="B20" s="297" t="s">
        <v>481</v>
      </c>
      <c r="C20" s="297"/>
      <c r="D20" s="297"/>
      <c r="E20" s="297"/>
      <c r="F20" s="297"/>
      <c r="G20" s="297"/>
      <c r="H20" s="296"/>
    </row>
    <row r="21" spans="1:8" x14ac:dyDescent="0.25">
      <c r="A21" s="295"/>
      <c r="B21" s="297" t="s">
        <v>484</v>
      </c>
      <c r="C21" s="297"/>
      <c r="D21" s="297"/>
      <c r="E21" s="297"/>
      <c r="F21" s="297"/>
      <c r="G21" s="297"/>
      <c r="H21" s="296"/>
    </row>
    <row r="22" spans="1:8" x14ac:dyDescent="0.25">
      <c r="A22" s="295"/>
      <c r="B22" s="297" t="s">
        <v>482</v>
      </c>
      <c r="C22" s="297"/>
      <c r="D22" s="297"/>
      <c r="E22" s="297"/>
      <c r="F22" s="297"/>
      <c r="G22" s="298"/>
      <c r="H22" s="295"/>
    </row>
    <row r="23" spans="1:8" x14ac:dyDescent="0.25">
      <c r="A23" s="295"/>
      <c r="B23" s="297" t="s">
        <v>476</v>
      </c>
      <c r="C23" s="297"/>
      <c r="D23" s="297"/>
      <c r="E23" s="298"/>
      <c r="F23" s="298"/>
      <c r="G23" s="298"/>
      <c r="H23" s="295"/>
    </row>
    <row r="24" spans="1:8" x14ac:dyDescent="0.25">
      <c r="A24" s="295"/>
      <c r="B24" s="297" t="s">
        <v>477</v>
      </c>
      <c r="C24" s="297"/>
      <c r="D24" s="297"/>
      <c r="E24" s="297"/>
      <c r="F24" s="298"/>
      <c r="G24" s="298"/>
      <c r="H24" s="295"/>
    </row>
    <row r="25" spans="1:8" x14ac:dyDescent="0.25">
      <c r="A25" s="295"/>
      <c r="B25" s="297" t="s">
        <v>478</v>
      </c>
      <c r="C25" s="297"/>
      <c r="D25" s="297"/>
      <c r="E25" s="297"/>
      <c r="F25" s="298"/>
      <c r="G25" s="298"/>
      <c r="H25" s="295"/>
    </row>
    <row r="26" spans="1:8" x14ac:dyDescent="0.25">
      <c r="B26" s="299"/>
      <c r="C26" s="299"/>
      <c r="D26" s="299"/>
      <c r="E26" s="299"/>
      <c r="F26" s="299"/>
      <c r="G26" s="299"/>
    </row>
  </sheetData>
  <mergeCells count="1">
    <mergeCell ref="I5:K10"/>
  </mergeCells>
  <dataValidations count="1">
    <dataValidation allowBlank="1" showErrorMessage="1" sqref="I5:K10" xr:uid="{F77CB161-F4FF-45B5-9872-92AE7693CB3A}"/>
  </dataValidations>
  <hyperlinks>
    <hyperlink ref="B9:F9" location="'Liquidity Requirement - PR01'!A1" display="LIQUIDITY REQUIREMENTS SEC-PR01" xr:uid="{847CBDD8-402E-4D36-A66F-5681B4CB5A1F}"/>
    <hyperlink ref="B10:F10" location="'Capital Requirement - PR02'!A1" display="CAPITAL REQUIREMENTS SEC-PR02" xr:uid="{44979622-A014-4489-81E5-99F4D3C9CDAF}"/>
    <hyperlink ref="B11:F11" location="'Gen Interest Rate Risk - PR03'!A1" display="GENERAL INTEREST RATE RISK SEC-PR03" xr:uid="{13EA726D-1524-42D2-A339-CDE4BFB36C2E}"/>
    <hyperlink ref="B12:F12" location="'Spec Interest Rate Risk - PR04'!A1" display="SPECIFIC INTEREST RATE RISK SEC-PR04" xr:uid="{36D7AE8A-C530-4BD7-99F8-B9693300606B}"/>
    <hyperlink ref="B13:F13" location="'FX Risk - PR05'!A1" display="FOREIGN EXCHANGE RISK SEC-PR05" xr:uid="{74EDE524-641E-4310-952D-C9291EB80166}"/>
    <hyperlink ref="B14:D14" location="'Equity Risk - PR06'!A1" display="EQUITY RISK SEC-PR06" xr:uid="{3674EBF6-9731-4C0E-BC27-4A1C954EE51E}"/>
    <hyperlink ref="B15:E15" location="'Risk to Client Money - PR07'!A1" display="RISK TO CLIENT MONEY SEC-PR07" xr:uid="{59047588-58F6-43D3-9341-5119F7DC58BA}"/>
    <hyperlink ref="B16:H16" location="'Risk to Client AUM - PR08'!A1" display="RISK TO CLIENT ASSETS UNDER MANAGEMENT SEC-PR08" xr:uid="{381D70A4-48A2-4FA8-A449-6B9F7892F07A}"/>
    <hyperlink ref="B17:G17" location="'Custody Risk - PR09'!A1" display="RISK TO CLIENT ASSETS IN SAFEKEEPING SEC-PR09" xr:uid="{412447EF-6851-4DB4-9173-50434CD1DD85}"/>
    <hyperlink ref="B18:F18" location="'FNAV CIS Guarantee - PR10'!A1" display="FIXED NAV CIS GUARANTEE SEC-PR10" xr:uid="{ACF67536-6337-4191-9D43-C511F2AA208D}"/>
    <hyperlink ref="B19:H19" location="'FNAV-GMR - PR10.1'!A1" display="FIXED NAV CIS GENERAL INTEREST RATE RISK SEC-PR10.1" xr:uid="{A1461A43-C972-4A12-ADF3-493FDDA04C6D}"/>
    <hyperlink ref="B20:H20" location="'FNAV-SR - PR10.2'!A1" display="FIXED NAV CIS SPECIFIC INTEREST RATE RISK SEC-PR10.2" xr:uid="{3F589823-3D7D-4649-88D6-E0CA95B6CBA4}"/>
    <hyperlink ref="B21:H21" location="'FNAV-FXR - PR10.3'!A1" display="FIXED NAV CIS FOREIGN EXCHANGE RISK SEC-PR10.3" xr:uid="{2465A717-CF98-435E-92C9-788263D6C68A}"/>
    <hyperlink ref="B22:F22" location="'FNAV-ER - PR10.4'!A1" display="FIXED NAV CIS EQUITY RISK SEC-PR10.4 " xr:uid="{10FDCC7A-8D1F-44BD-A6AB-8BCD2FA3B22A}"/>
    <hyperlink ref="B23:D23" location="'Credit Risk - PR11'!A1" display="CREDIT RISK SEC-PR11" xr:uid="{BCD059E1-D04A-4891-8BEE-8BDB03AA3F0E}"/>
    <hyperlink ref="B24:E24" location="'Qualifying Capital - PR12'!A1" display="QUALIFYING CAPITAL SEC-PR12" xr:uid="{5B7B35DA-84B6-4DFD-A6AE-6783C9E46FFA}"/>
    <hyperlink ref="B25:E25" location="'Underwriting Risk - PR13'!A1" display="UNDERWRITING RISK SEC-PR13" xr:uid="{F1FE4A61-0B6E-4A1F-A5C1-1CFC21CA34A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A1AC-C4F6-488E-AD3A-2EC7653F2274}">
  <dimension ref="A1:I32"/>
  <sheetViews>
    <sheetView workbookViewId="0">
      <selection activeCell="B5" sqref="B5"/>
    </sheetView>
  </sheetViews>
  <sheetFormatPr defaultColWidth="8.85546875" defaultRowHeight="15" x14ac:dyDescent="0.25"/>
  <cols>
    <col min="1" max="1" width="9.42578125" style="2" customWidth="1"/>
    <col min="2" max="2" width="40.42578125" style="2" customWidth="1"/>
    <col min="3" max="3" width="27.5703125" style="3" customWidth="1"/>
    <col min="4" max="4" width="13.85546875" style="4" customWidth="1"/>
    <col min="5" max="5" width="13" style="4" customWidth="1"/>
    <col min="6" max="7" width="13" style="2" customWidth="1"/>
    <col min="8" max="16384" width="8.85546875" style="2"/>
  </cols>
  <sheetData>
    <row r="1" spans="1:9" x14ac:dyDescent="0.25">
      <c r="A1" s="27"/>
      <c r="B1" s="28" t="s">
        <v>125</v>
      </c>
      <c r="C1" s="29"/>
      <c r="D1" s="30"/>
      <c r="E1" s="29"/>
      <c r="F1" s="29"/>
      <c r="G1" s="46" t="s">
        <v>138</v>
      </c>
      <c r="I1" s="29"/>
    </row>
    <row r="2" spans="1:9" x14ac:dyDescent="0.25">
      <c r="A2" s="27"/>
      <c r="B2" s="28" t="s">
        <v>130</v>
      </c>
      <c r="C2" s="29"/>
      <c r="D2" s="30"/>
      <c r="E2" s="29"/>
      <c r="F2" s="29"/>
      <c r="G2" s="29"/>
      <c r="I2" s="29"/>
    </row>
    <row r="3" spans="1:9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9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9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9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9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9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9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9" ht="15" customHeight="1" x14ac:dyDescent="0.25">
      <c r="A10" s="27"/>
      <c r="B10" s="28"/>
      <c r="C10" s="26"/>
      <c r="D10" s="33"/>
      <c r="E10" s="35"/>
      <c r="F10" s="35"/>
      <c r="G10" s="35"/>
      <c r="H10" s="34"/>
      <c r="I10" s="29"/>
    </row>
    <row r="11" spans="1:9" ht="15.75" customHeight="1" x14ac:dyDescent="0.25">
      <c r="A11" s="27"/>
      <c r="B11" s="28"/>
      <c r="C11" s="32"/>
      <c r="D11" s="33"/>
      <c r="E11" s="36"/>
      <c r="F11" s="253"/>
      <c r="G11" s="253"/>
      <c r="H11" s="29"/>
      <c r="I11" s="29"/>
    </row>
    <row r="12" spans="1:9" ht="15.75" customHeight="1" x14ac:dyDescent="0.25">
      <c r="A12" s="27"/>
      <c r="C12" s="146" t="s">
        <v>49</v>
      </c>
      <c r="D12" s="38"/>
      <c r="E12" s="38"/>
      <c r="F12" s="38"/>
      <c r="G12" s="29"/>
      <c r="H12" s="29"/>
    </row>
    <row r="13" spans="1:9" ht="15.75" customHeight="1" x14ac:dyDescent="0.25">
      <c r="A13" s="27"/>
      <c r="C13" s="147" t="s">
        <v>127</v>
      </c>
      <c r="D13" s="38"/>
      <c r="E13" s="38"/>
      <c r="F13" s="38"/>
      <c r="G13" s="29"/>
      <c r="H13" s="29"/>
    </row>
    <row r="14" spans="1:9" x14ac:dyDescent="0.25">
      <c r="A14" s="125">
        <v>101</v>
      </c>
      <c r="B14" s="28" t="s">
        <v>128</v>
      </c>
      <c r="C14" s="119"/>
      <c r="D14" s="29"/>
      <c r="E14" s="37"/>
      <c r="F14" s="29"/>
      <c r="G14" s="29"/>
      <c r="H14" s="29"/>
    </row>
    <row r="15" spans="1:9" ht="30" x14ac:dyDescent="0.25">
      <c r="A15" s="124">
        <v>1011</v>
      </c>
      <c r="B15" s="3" t="s">
        <v>129</v>
      </c>
      <c r="C15" s="123"/>
      <c r="E15" s="2"/>
    </row>
    <row r="16" spans="1:9" ht="30" x14ac:dyDescent="0.25">
      <c r="A16" s="124">
        <v>1012</v>
      </c>
      <c r="B16" s="3" t="s">
        <v>297</v>
      </c>
      <c r="C16" s="123"/>
      <c r="E16" s="2"/>
    </row>
    <row r="17" spans="1:5" ht="30" x14ac:dyDescent="0.25">
      <c r="A17" s="124">
        <v>1013</v>
      </c>
      <c r="B17" s="3" t="s">
        <v>132</v>
      </c>
      <c r="C17" s="123"/>
      <c r="E17" s="2"/>
    </row>
    <row r="18" spans="1:5" ht="45" x14ac:dyDescent="0.25">
      <c r="A18" s="124">
        <v>1014</v>
      </c>
      <c r="B18" s="3" t="s">
        <v>131</v>
      </c>
      <c r="C18" s="123"/>
      <c r="E18" s="2"/>
    </row>
    <row r="19" spans="1:5" ht="30" x14ac:dyDescent="0.25">
      <c r="A19" s="124">
        <v>1015</v>
      </c>
      <c r="B19" s="3" t="s">
        <v>133</v>
      </c>
      <c r="C19" s="123"/>
      <c r="E19" s="2"/>
    </row>
    <row r="20" spans="1:5" x14ac:dyDescent="0.25">
      <c r="A20" s="124">
        <v>1016</v>
      </c>
      <c r="B20" s="3" t="s">
        <v>305</v>
      </c>
      <c r="C20" s="123"/>
      <c r="E20" s="2"/>
    </row>
    <row r="21" spans="1:5" ht="30" x14ac:dyDescent="0.25">
      <c r="A21" s="124">
        <v>1017</v>
      </c>
      <c r="B21" s="3" t="s">
        <v>306</v>
      </c>
      <c r="C21" s="123"/>
      <c r="E21" s="2"/>
    </row>
    <row r="22" spans="1:5" ht="30" x14ac:dyDescent="0.25">
      <c r="A22" s="124">
        <v>1018</v>
      </c>
      <c r="B22" s="3" t="s">
        <v>134</v>
      </c>
      <c r="C22" s="123"/>
      <c r="E22" s="2"/>
    </row>
    <row r="23" spans="1:5" ht="15.75" thickBot="1" x14ac:dyDescent="0.3">
      <c r="A23" s="124">
        <v>1019</v>
      </c>
      <c r="B23" s="7" t="s">
        <v>298</v>
      </c>
      <c r="C23" s="148">
        <f>SUM(C15:C22)</f>
        <v>0</v>
      </c>
      <c r="E23" s="2"/>
    </row>
    <row r="24" spans="1:5" ht="15.75" thickTop="1" x14ac:dyDescent="0.25">
      <c r="C24" s="4"/>
      <c r="E24" s="2"/>
    </row>
    <row r="25" spans="1:5" x14ac:dyDescent="0.25">
      <c r="A25" s="2">
        <v>102</v>
      </c>
      <c r="B25" s="7" t="s">
        <v>135</v>
      </c>
      <c r="C25" s="4"/>
      <c r="E25" s="2"/>
    </row>
    <row r="26" spans="1:5" ht="45" x14ac:dyDescent="0.25">
      <c r="A26" s="2">
        <v>1021</v>
      </c>
      <c r="B26" s="243" t="s">
        <v>412</v>
      </c>
      <c r="C26" s="121"/>
      <c r="E26" s="2"/>
    </row>
    <row r="27" spans="1:5" ht="30" x14ac:dyDescent="0.25">
      <c r="A27" s="2">
        <v>1022</v>
      </c>
      <c r="B27" s="243" t="s">
        <v>410</v>
      </c>
      <c r="C27" s="121"/>
      <c r="E27" s="2"/>
    </row>
    <row r="28" spans="1:5" ht="30" x14ac:dyDescent="0.25">
      <c r="A28" s="2">
        <v>10221</v>
      </c>
      <c r="B28" s="243" t="s">
        <v>411</v>
      </c>
      <c r="C28" s="149">
        <f>0.15*C27</f>
        <v>0</v>
      </c>
      <c r="E28" s="2"/>
    </row>
    <row r="29" spans="1:5" ht="15.75" thickBot="1" x14ac:dyDescent="0.3">
      <c r="A29" s="2">
        <v>1023</v>
      </c>
      <c r="B29" s="39" t="s">
        <v>299</v>
      </c>
      <c r="C29" s="150">
        <f>C26+C28</f>
        <v>0</v>
      </c>
      <c r="D29" s="5"/>
      <c r="E29" s="2"/>
    </row>
    <row r="30" spans="1:5" ht="15.75" thickTop="1" x14ac:dyDescent="0.25">
      <c r="C30" s="122"/>
      <c r="E30" s="2"/>
    </row>
    <row r="31" spans="1:5" ht="15.75" thickBot="1" x14ac:dyDescent="0.3">
      <c r="A31" s="2">
        <v>103</v>
      </c>
      <c r="B31" s="7" t="s">
        <v>136</v>
      </c>
      <c r="C31" s="158">
        <f>C23-C29</f>
        <v>0</v>
      </c>
      <c r="D31" s="5"/>
      <c r="E31" s="2"/>
    </row>
    <row r="32" spans="1:5" ht="15.75" thickTop="1" x14ac:dyDescent="0.25"/>
  </sheetData>
  <mergeCells count="2">
    <mergeCell ref="E4:G9"/>
    <mergeCell ref="F11:G11"/>
  </mergeCells>
  <dataValidations count="1">
    <dataValidation allowBlank="1" showErrorMessage="1" sqref="J1:XFD7 I14 A1:I11 A12:H14 K12:XFD14 L8:XFD11 I12:J13 J10:K11" xr:uid="{2440134F-F9BB-44CA-9CD4-4E9B7B9F3BA3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AC9D-DD28-415D-AE87-FDEB66ADC97E}">
  <dimension ref="A1:I45"/>
  <sheetViews>
    <sheetView topLeftCell="A4" zoomScale="85" zoomScaleNormal="85" workbookViewId="0">
      <selection activeCell="C4" sqref="C4"/>
    </sheetView>
  </sheetViews>
  <sheetFormatPr defaultColWidth="8.85546875" defaultRowHeight="15" x14ac:dyDescent="0.25"/>
  <cols>
    <col min="1" max="1" width="8.85546875" style="2"/>
    <col min="2" max="2" width="30.140625" style="2" bestFit="1" customWidth="1"/>
    <col min="3" max="3" width="32.85546875" style="2" customWidth="1"/>
    <col min="4" max="4" width="12.85546875" style="2" bestFit="1" customWidth="1"/>
    <col min="5" max="5" width="8.85546875" style="2"/>
    <col min="6" max="6" width="19.140625" style="2" bestFit="1" customWidth="1"/>
    <col min="7" max="8" width="16" style="2" bestFit="1" customWidth="1"/>
    <col min="9" max="16384" width="8.85546875" style="2"/>
  </cols>
  <sheetData>
    <row r="1" spans="1:9" x14ac:dyDescent="0.25">
      <c r="A1" s="27"/>
      <c r="B1" s="28" t="s">
        <v>125</v>
      </c>
      <c r="C1" s="29"/>
      <c r="D1" s="30"/>
      <c r="E1" s="29"/>
      <c r="F1" s="29"/>
      <c r="G1" s="46" t="s">
        <v>139</v>
      </c>
      <c r="I1" s="29"/>
    </row>
    <row r="2" spans="1:9" x14ac:dyDescent="0.25">
      <c r="A2" s="27"/>
      <c r="B2" s="28" t="s">
        <v>137</v>
      </c>
      <c r="C2" s="29"/>
      <c r="D2" s="30"/>
      <c r="E2" s="29"/>
      <c r="F2" s="29"/>
      <c r="G2" s="29"/>
      <c r="I2" s="29"/>
    </row>
    <row r="3" spans="1:9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9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9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9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9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9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9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9" x14ac:dyDescent="0.25">
      <c r="A11" s="7"/>
    </row>
    <row r="13" spans="1:9" x14ac:dyDescent="0.25">
      <c r="A13" s="7"/>
      <c r="C13" s="151" t="s">
        <v>49</v>
      </c>
      <c r="D13" s="104"/>
      <c r="F13" s="254"/>
      <c r="G13" s="254"/>
      <c r="H13" s="254"/>
    </row>
    <row r="14" spans="1:9" x14ac:dyDescent="0.25">
      <c r="A14" s="7"/>
      <c r="C14" s="152" t="s">
        <v>127</v>
      </c>
      <c r="D14" s="104"/>
      <c r="F14" s="98"/>
      <c r="G14" s="98"/>
      <c r="H14" s="98"/>
    </row>
    <row r="15" spans="1:9" x14ac:dyDescent="0.25">
      <c r="A15" s="124">
        <v>200</v>
      </c>
      <c r="B15" s="7" t="s">
        <v>275</v>
      </c>
      <c r="C15" s="98"/>
      <c r="D15" s="104"/>
      <c r="F15" s="98"/>
      <c r="G15" s="98"/>
      <c r="H15" s="98"/>
    </row>
    <row r="16" spans="1:9" x14ac:dyDescent="0.25">
      <c r="A16" s="124">
        <v>201</v>
      </c>
      <c r="B16" s="2" t="s">
        <v>420</v>
      </c>
      <c r="C16" s="153">
        <f>IF(IFERROR('Gen Interest Rate Risk - PR03'!G28,0),'Gen Interest Rate Risk - PR03'!G28,0)</f>
        <v>0</v>
      </c>
      <c r="D16" s="91"/>
      <c r="F16" s="7"/>
      <c r="G16" s="7"/>
      <c r="H16" s="7"/>
    </row>
    <row r="17" spans="1:8" x14ac:dyDescent="0.25">
      <c r="A17" s="124">
        <v>2011</v>
      </c>
      <c r="B17" s="2" t="s">
        <v>421</v>
      </c>
      <c r="C17" s="153">
        <f>'Spec Interest Rate Risk - PR04'!E29</f>
        <v>0</v>
      </c>
      <c r="D17" s="91"/>
      <c r="F17" s="41"/>
      <c r="G17" s="41"/>
    </row>
    <row r="18" spans="1:8" x14ac:dyDescent="0.25">
      <c r="A18" s="124">
        <v>2012</v>
      </c>
      <c r="B18" s="2" t="s">
        <v>422</v>
      </c>
      <c r="C18" s="153">
        <f>'FX Risk - PR05'!D52</f>
        <v>0</v>
      </c>
      <c r="D18" s="91"/>
      <c r="F18" s="41"/>
      <c r="G18" s="41"/>
    </row>
    <row r="19" spans="1:8" x14ac:dyDescent="0.25">
      <c r="A19" s="124">
        <v>2013</v>
      </c>
      <c r="B19" s="2" t="s">
        <v>140</v>
      </c>
      <c r="C19" s="153">
        <f>'Equity Risk - PR06'!E19</f>
        <v>0</v>
      </c>
      <c r="D19" s="91"/>
      <c r="F19" s="41"/>
      <c r="G19" s="41"/>
    </row>
    <row r="20" spans="1:8" ht="30.75" thickBot="1" x14ac:dyDescent="0.3">
      <c r="A20" s="124">
        <v>2014</v>
      </c>
      <c r="B20" s="39" t="s">
        <v>292</v>
      </c>
      <c r="C20" s="154">
        <f>SUM(C16:C19)</f>
        <v>0</v>
      </c>
      <c r="F20" s="41"/>
      <c r="G20" s="41"/>
    </row>
    <row r="21" spans="1:8" ht="15.75" thickTop="1" x14ac:dyDescent="0.25">
      <c r="A21" s="124">
        <v>202</v>
      </c>
      <c r="B21" s="7" t="s">
        <v>291</v>
      </c>
      <c r="C21" s="107"/>
      <c r="D21" s="91"/>
      <c r="F21" s="41"/>
      <c r="G21" s="41"/>
    </row>
    <row r="22" spans="1:8" x14ac:dyDescent="0.25">
      <c r="A22" s="124">
        <v>2021</v>
      </c>
      <c r="B22" s="2" t="s">
        <v>221</v>
      </c>
      <c r="C22" s="153">
        <f>'Risk to Client Money - PR07'!E16</f>
        <v>0</v>
      </c>
      <c r="D22" s="91"/>
    </row>
    <row r="23" spans="1:8" ht="30" x14ac:dyDescent="0.25">
      <c r="A23" s="124">
        <v>2022</v>
      </c>
      <c r="B23" s="3" t="s">
        <v>222</v>
      </c>
      <c r="C23" s="153">
        <f>'Risk to Client AUM - PR08'!E16</f>
        <v>0</v>
      </c>
      <c r="D23" s="91"/>
      <c r="F23" s="98"/>
      <c r="G23" s="98"/>
      <c r="H23" s="98"/>
    </row>
    <row r="24" spans="1:8" x14ac:dyDescent="0.25">
      <c r="A24" s="124">
        <v>2023</v>
      </c>
      <c r="B24" s="2" t="s">
        <v>230</v>
      </c>
      <c r="C24" s="153">
        <f>'Custody Risk - PR09'!E16</f>
        <v>0</v>
      </c>
      <c r="D24" s="91"/>
      <c r="F24" s="7"/>
      <c r="G24" s="7"/>
      <c r="H24" s="7"/>
    </row>
    <row r="25" spans="1:8" ht="30.75" thickBot="1" x14ac:dyDescent="0.3">
      <c r="A25" s="124">
        <v>2024</v>
      </c>
      <c r="B25" s="39" t="s">
        <v>293</v>
      </c>
      <c r="C25" s="154">
        <f>SUM(C22:C24)</f>
        <v>0</v>
      </c>
      <c r="F25" s="41"/>
      <c r="G25" s="41"/>
    </row>
    <row r="26" spans="1:8" ht="15.75" thickTop="1" x14ac:dyDescent="0.25">
      <c r="A26" s="124">
        <v>203</v>
      </c>
      <c r="B26" s="7" t="s">
        <v>290</v>
      </c>
      <c r="C26" s="107"/>
    </row>
    <row r="27" spans="1:8" x14ac:dyDescent="0.25">
      <c r="A27" s="124">
        <v>2031</v>
      </c>
      <c r="B27" s="2" t="s">
        <v>280</v>
      </c>
      <c r="C27" s="153">
        <f>'FNAV CIS Guarantee - PR10'!D45</f>
        <v>0</v>
      </c>
      <c r="D27" s="91"/>
      <c r="E27" s="9"/>
      <c r="F27" s="41"/>
    </row>
    <row r="28" spans="1:8" x14ac:dyDescent="0.25">
      <c r="A28" s="124">
        <v>2032</v>
      </c>
      <c r="B28" s="2" t="s">
        <v>42</v>
      </c>
      <c r="C28" s="153">
        <f>'Credit Risk - PR11'!F22</f>
        <v>0</v>
      </c>
      <c r="D28" s="91"/>
      <c r="F28" s="41"/>
    </row>
    <row r="29" spans="1:8" ht="30.75" thickBot="1" x14ac:dyDescent="0.3">
      <c r="A29" s="124">
        <v>2033</v>
      </c>
      <c r="B29" s="39" t="s">
        <v>294</v>
      </c>
      <c r="C29" s="154">
        <f>SUM(C27:C28)</f>
        <v>0</v>
      </c>
      <c r="F29" s="7"/>
    </row>
    <row r="30" spans="1:8" ht="15.75" thickTop="1" x14ac:dyDescent="0.25">
      <c r="A30" s="124"/>
      <c r="C30" s="107"/>
      <c r="D30" s="91"/>
      <c r="F30" s="45"/>
    </row>
    <row r="31" spans="1:8" ht="30.75" thickBot="1" x14ac:dyDescent="0.3">
      <c r="A31" s="124">
        <v>204</v>
      </c>
      <c r="B31" s="39" t="s">
        <v>295</v>
      </c>
      <c r="C31" s="154">
        <f>+C20+C25+C29</f>
        <v>0</v>
      </c>
      <c r="D31" s="91"/>
      <c r="F31" s="41"/>
    </row>
    <row r="32" spans="1:8" ht="15.75" thickTop="1" x14ac:dyDescent="0.25">
      <c r="A32" s="126"/>
      <c r="C32" s="107"/>
      <c r="D32" s="91"/>
    </row>
    <row r="33" spans="1:5" x14ac:dyDescent="0.25">
      <c r="A33" s="124">
        <v>205</v>
      </c>
      <c r="B33" s="7" t="s">
        <v>289</v>
      </c>
      <c r="C33" s="107"/>
      <c r="D33" s="91"/>
    </row>
    <row r="34" spans="1:5" x14ac:dyDescent="0.25">
      <c r="A34" s="124">
        <v>2051</v>
      </c>
      <c r="B34" s="2" t="s">
        <v>141</v>
      </c>
      <c r="C34" s="155">
        <f>'Qualifying Capital - PR12'!F31</f>
        <v>0</v>
      </c>
    </row>
    <row r="35" spans="1:5" x14ac:dyDescent="0.25">
      <c r="A35" s="124">
        <v>2052</v>
      </c>
      <c r="B35" s="2" t="s">
        <v>35</v>
      </c>
      <c r="C35" s="153">
        <f>'Qualifying Capital - PR12'!F53</f>
        <v>0</v>
      </c>
      <c r="D35" s="91"/>
    </row>
    <row r="36" spans="1:5" s="7" customFormat="1" ht="15.75" thickBot="1" x14ac:dyDescent="0.3">
      <c r="A36" s="124">
        <v>2053</v>
      </c>
      <c r="B36" s="7" t="s">
        <v>296</v>
      </c>
      <c r="C36" s="156">
        <f>SUM(C34:C35)</f>
        <v>0</v>
      </c>
      <c r="D36" s="2"/>
      <c r="E36" s="2"/>
    </row>
    <row r="37" spans="1:5" ht="15.75" thickTop="1" x14ac:dyDescent="0.25">
      <c r="A37" s="124"/>
      <c r="B37" s="7"/>
      <c r="C37" s="107"/>
      <c r="D37" s="91"/>
      <c r="E37" s="43"/>
    </row>
    <row r="38" spans="1:5" ht="15.75" thickBot="1" x14ac:dyDescent="0.3">
      <c r="A38" s="124">
        <v>206</v>
      </c>
      <c r="B38" s="7" t="s">
        <v>288</v>
      </c>
      <c r="C38" s="157">
        <f>C36-C31</f>
        <v>0</v>
      </c>
    </row>
    <row r="39" spans="1:5" ht="15.75" thickTop="1" x14ac:dyDescent="0.25"/>
    <row r="40" spans="1:5" ht="30" x14ac:dyDescent="0.25">
      <c r="A40" s="2">
        <v>207</v>
      </c>
      <c r="B40" s="39" t="s">
        <v>388</v>
      </c>
      <c r="C40" s="240">
        <f>IF('Cover Sheet'!$B$11="Investment Advisor",50000,(IF('Cover Sheet'!$B$11="Underwriter",5000000, (IF('Cover Sheet'!$B$11="Broker-Dealer", "&gt;=2,000,000",0)))))</f>
        <v>0</v>
      </c>
    </row>
    <row r="41" spans="1:5" x14ac:dyDescent="0.25">
      <c r="C41" s="4"/>
    </row>
    <row r="42" spans="1:5" ht="15.75" thickBot="1" x14ac:dyDescent="0.3">
      <c r="A42" s="2">
        <v>208</v>
      </c>
      <c r="B42" s="39" t="s">
        <v>389</v>
      </c>
      <c r="C42" s="241">
        <f>IF(OR($C$31&gt;$C$40,$C$40&gt;=2000000),$C$31,$C$40)</f>
        <v>0</v>
      </c>
    </row>
    <row r="43" spans="1:5" ht="15.75" thickTop="1" x14ac:dyDescent="0.25"/>
    <row r="44" spans="1:5" ht="30.75" thickBot="1" x14ac:dyDescent="0.3">
      <c r="A44" s="2">
        <v>209</v>
      </c>
      <c r="B44" s="39" t="s">
        <v>401</v>
      </c>
      <c r="C44" s="239">
        <f>'Underwriting Risk - PR13'!$N$39</f>
        <v>0</v>
      </c>
      <c r="D44" s="44"/>
    </row>
    <row r="45" spans="1:5" ht="15.75" thickTop="1" x14ac:dyDescent="0.25">
      <c r="C45" s="44"/>
      <c r="D45" s="44"/>
    </row>
  </sheetData>
  <mergeCells count="2">
    <mergeCell ref="F13:H13"/>
    <mergeCell ref="E4:G9"/>
  </mergeCells>
  <dataValidations count="2">
    <dataValidation allowBlank="1" showErrorMessage="1" sqref="J1:XFD7 L8:XFD9 A1:I9" xr:uid="{665F2286-A4AE-448C-86E4-FC4EC3A918A9}"/>
    <dataValidation allowBlank="1" showInputMessage="1" showErrorMessage="1" promptTitle="Value" prompt="The values in this form are automatically populated from supporting forms. Please do not attempt to alter the links within this form." sqref="C13" xr:uid="{737881FE-6550-463E-B02A-2CB61652E444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CA8D-5E18-40A5-B866-7EF7BAC9CFE0}">
  <dimension ref="A1:N284"/>
  <sheetViews>
    <sheetView zoomScale="70" zoomScaleNormal="70" workbookViewId="0">
      <selection activeCell="D20" sqref="D20:F20"/>
    </sheetView>
  </sheetViews>
  <sheetFormatPr defaultColWidth="8.85546875" defaultRowHeight="15" x14ac:dyDescent="0.25"/>
  <cols>
    <col min="1" max="1" width="8.85546875" style="2" customWidth="1"/>
    <col min="2" max="2" width="30.140625" style="3" customWidth="1"/>
    <col min="3" max="3" width="23.5703125" style="2" customWidth="1"/>
    <col min="4" max="4" width="14.140625" style="2" customWidth="1"/>
    <col min="5" max="5" width="20.85546875" style="2" bestFit="1" customWidth="1"/>
    <col min="6" max="6" width="20.5703125" style="2" bestFit="1" customWidth="1"/>
    <col min="7" max="7" width="14.5703125" style="2" bestFit="1" customWidth="1"/>
    <col min="8" max="8" width="14.140625" style="2" customWidth="1"/>
    <col min="9" max="9" width="13.85546875" style="2" bestFit="1" customWidth="1"/>
    <col min="10" max="10" width="10.42578125" style="2" bestFit="1" customWidth="1"/>
    <col min="11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142</v>
      </c>
      <c r="I1" s="29"/>
    </row>
    <row r="2" spans="1:13" x14ac:dyDescent="0.25">
      <c r="A2" s="27"/>
      <c r="B2" s="28" t="s">
        <v>423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0" spans="1:13" ht="15" customHeight="1" x14ac:dyDescent="0.25">
      <c r="A10" s="27"/>
      <c r="B10" s="47"/>
      <c r="C10" s="26"/>
      <c r="D10" s="48"/>
      <c r="E10" s="49"/>
      <c r="F10" s="49"/>
      <c r="G10" s="49"/>
      <c r="H10" s="50"/>
    </row>
    <row r="11" spans="1:13" x14ac:dyDescent="0.25">
      <c r="A11" s="7"/>
    </row>
    <row r="12" spans="1:13" x14ac:dyDescent="0.25">
      <c r="A12" s="7"/>
      <c r="E12" s="159" t="s">
        <v>37</v>
      </c>
      <c r="F12" s="160" t="s">
        <v>300</v>
      </c>
      <c r="G12" s="160" t="s">
        <v>39</v>
      </c>
    </row>
    <row r="13" spans="1:13" x14ac:dyDescent="0.25">
      <c r="E13" s="161" t="s">
        <v>5</v>
      </c>
      <c r="F13" s="160">
        <v>1</v>
      </c>
      <c r="G13" s="162">
        <v>1</v>
      </c>
    </row>
    <row r="14" spans="1:13" x14ac:dyDescent="0.25">
      <c r="A14" s="51"/>
      <c r="B14" s="52"/>
      <c r="C14" s="53"/>
      <c r="D14" s="53"/>
      <c r="E14" s="161" t="s">
        <v>6</v>
      </c>
      <c r="F14" s="161">
        <v>0.91</v>
      </c>
      <c r="G14" s="162">
        <v>1</v>
      </c>
      <c r="H14" s="9"/>
      <c r="I14" s="9"/>
      <c r="J14" s="53"/>
      <c r="K14" s="53"/>
      <c r="L14" s="53"/>
    </row>
    <row r="15" spans="1:13" x14ac:dyDescent="0.25">
      <c r="A15" s="51"/>
      <c r="B15" s="52"/>
      <c r="C15" s="53"/>
      <c r="D15" s="53"/>
      <c r="E15" s="161" t="s">
        <v>7</v>
      </c>
      <c r="F15" s="161">
        <v>0.67</v>
      </c>
      <c r="G15" s="162">
        <v>1</v>
      </c>
      <c r="H15" s="53"/>
      <c r="I15" s="53"/>
      <c r="J15" s="53"/>
      <c r="K15" s="53"/>
      <c r="L15" s="53"/>
    </row>
    <row r="16" spans="1:13" x14ac:dyDescent="0.25">
      <c r="A16" s="51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4" ht="14.45" customHeight="1" x14ac:dyDescent="0.25">
      <c r="A17" s="255" t="s">
        <v>143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</row>
    <row r="19" spans="1:14" x14ac:dyDescent="0.25">
      <c r="B19" s="2"/>
      <c r="C19" s="98" t="s">
        <v>184</v>
      </c>
      <c r="D19" s="163" t="s">
        <v>5</v>
      </c>
      <c r="E19" s="164" t="s">
        <v>6</v>
      </c>
      <c r="F19" s="164" t="s">
        <v>7</v>
      </c>
      <c r="G19" s="256" t="s">
        <v>36</v>
      </c>
    </row>
    <row r="20" spans="1:14" x14ac:dyDescent="0.25">
      <c r="B20" s="39" t="s">
        <v>43</v>
      </c>
      <c r="C20" s="39"/>
      <c r="D20" s="242" t="s">
        <v>427</v>
      </c>
      <c r="E20" s="164" t="s">
        <v>428</v>
      </c>
      <c r="F20" s="164" t="s">
        <v>38</v>
      </c>
      <c r="G20" s="256"/>
    </row>
    <row r="21" spans="1:14" x14ac:dyDescent="0.25">
      <c r="A21" s="124">
        <v>301</v>
      </c>
      <c r="B21" s="2" t="s">
        <v>44</v>
      </c>
      <c r="C21" s="257" t="s">
        <v>183</v>
      </c>
      <c r="D21" s="165">
        <f>$F$82</f>
        <v>0</v>
      </c>
      <c r="E21" s="165">
        <f>$F$128</f>
        <v>0</v>
      </c>
      <c r="F21" s="165">
        <f>$F$174</f>
        <v>0</v>
      </c>
      <c r="G21" s="160"/>
    </row>
    <row r="22" spans="1:14" x14ac:dyDescent="0.25">
      <c r="A22" s="124">
        <v>302</v>
      </c>
      <c r="B22" s="2" t="s">
        <v>307</v>
      </c>
      <c r="C22" s="258"/>
      <c r="D22" s="166" t="str">
        <f>IFERROR($E$82, "")</f>
        <v/>
      </c>
      <c r="E22" s="166" t="str">
        <f>IFERROR($E$128, "")</f>
        <v/>
      </c>
      <c r="F22" s="166" t="str">
        <f>IFERROR($E$174, "")</f>
        <v/>
      </c>
      <c r="G22" s="160"/>
    </row>
    <row r="23" spans="1:14" x14ac:dyDescent="0.25">
      <c r="A23" s="124">
        <v>303</v>
      </c>
      <c r="B23" s="2" t="s">
        <v>51</v>
      </c>
      <c r="D23" s="167">
        <f>$F$13</f>
        <v>1</v>
      </c>
      <c r="E23" s="168">
        <f>$F$14</f>
        <v>0.91</v>
      </c>
      <c r="F23" s="168">
        <f>$F$15</f>
        <v>0.67</v>
      </c>
      <c r="G23" s="160"/>
    </row>
    <row r="24" spans="1:14" x14ac:dyDescent="0.25">
      <c r="A24" s="124">
        <v>304</v>
      </c>
      <c r="B24" s="2" t="s">
        <v>52</v>
      </c>
      <c r="D24" s="165" t="str">
        <f>IFERROR((D21*D22)*D23,"")</f>
        <v/>
      </c>
      <c r="E24" s="165" t="str">
        <f>IFERROR((E21*E22)*E23,"")</f>
        <v/>
      </c>
      <c r="F24" s="165" t="str">
        <f>IFERROR((F21*F22)*F23,"")</f>
        <v/>
      </c>
      <c r="G24" s="160"/>
    </row>
    <row r="25" spans="1:14" x14ac:dyDescent="0.25">
      <c r="A25" s="124">
        <v>305</v>
      </c>
      <c r="B25" s="2" t="s">
        <v>45</v>
      </c>
      <c r="D25" s="162">
        <v>0.01</v>
      </c>
      <c r="E25" s="169">
        <v>8.0000000000000002E-3</v>
      </c>
      <c r="F25" s="169">
        <v>6.4999999999999997E-3</v>
      </c>
      <c r="G25" s="160"/>
    </row>
    <row r="26" spans="1:14" x14ac:dyDescent="0.25">
      <c r="A26" s="124">
        <v>306</v>
      </c>
      <c r="B26" s="2" t="s">
        <v>46</v>
      </c>
      <c r="D26" s="165" t="str">
        <f>IFERROR(D24*D25,"")</f>
        <v/>
      </c>
      <c r="E26" s="165" t="str">
        <f>IFERROR(E24*E25,"")</f>
        <v/>
      </c>
      <c r="F26" s="165" t="str">
        <f>IFERROR(F24*F25,"")</f>
        <v/>
      </c>
      <c r="G26" s="160"/>
    </row>
    <row r="27" spans="1:14" x14ac:dyDescent="0.25">
      <c r="A27" s="124">
        <v>307</v>
      </c>
      <c r="B27" s="2" t="s">
        <v>47</v>
      </c>
      <c r="D27" s="162">
        <f>$G$13</f>
        <v>1</v>
      </c>
      <c r="E27" s="162">
        <f>$G$14</f>
        <v>1</v>
      </c>
      <c r="F27" s="162">
        <f>$G$15</f>
        <v>1</v>
      </c>
      <c r="G27" s="160"/>
    </row>
    <row r="28" spans="1:14" ht="30" x14ac:dyDescent="0.25">
      <c r="A28" s="124">
        <v>308</v>
      </c>
      <c r="B28" s="39" t="s">
        <v>419</v>
      </c>
      <c r="C28" s="39"/>
      <c r="D28" s="170" t="str">
        <f>IFERROR(D26*D27,"")</f>
        <v/>
      </c>
      <c r="E28" s="170" t="str">
        <f>IFERROR(E26*E27,"")</f>
        <v/>
      </c>
      <c r="F28" s="170" t="str">
        <f>IFERROR(F26*F27,"")</f>
        <v/>
      </c>
      <c r="G28" s="170">
        <f>SUM(D28:F28)</f>
        <v>0</v>
      </c>
      <c r="H28" s="53"/>
      <c r="I28" s="53"/>
      <c r="J28" s="53"/>
      <c r="K28" s="53"/>
      <c r="L28" s="53"/>
      <c r="M28" s="53"/>
      <c r="N28" s="53"/>
    </row>
    <row r="29" spans="1:14" x14ac:dyDescent="0.25">
      <c r="A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4" x14ac:dyDescent="0.25">
      <c r="A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4" x14ac:dyDescent="0.25">
      <c r="A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4" ht="14.45" customHeight="1" x14ac:dyDescent="0.25">
      <c r="A32" s="255" t="s">
        <v>370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</row>
    <row r="34" spans="2:14" ht="15.75" thickBot="1" x14ac:dyDescent="0.3">
      <c r="B34" s="1" t="s">
        <v>183</v>
      </c>
    </row>
    <row r="35" spans="2:14" x14ac:dyDescent="0.25">
      <c r="B35" s="265" t="s">
        <v>189</v>
      </c>
      <c r="C35" s="266"/>
      <c r="D35" s="266"/>
      <c r="E35" s="266"/>
      <c r="F35" s="267"/>
      <c r="G35" s="56"/>
      <c r="H35" s="56"/>
      <c r="J35" s="264"/>
      <c r="K35" s="264"/>
      <c r="L35" s="264"/>
      <c r="M35" s="56"/>
      <c r="N35" s="56"/>
    </row>
    <row r="36" spans="2:14" ht="30.75" thickBot="1" x14ac:dyDescent="0.3">
      <c r="B36" s="171" t="s">
        <v>190</v>
      </c>
      <c r="C36" s="172" t="s">
        <v>185</v>
      </c>
      <c r="D36" s="173" t="s">
        <v>186</v>
      </c>
      <c r="E36" s="173" t="s">
        <v>188</v>
      </c>
      <c r="F36" s="174" t="s">
        <v>187</v>
      </c>
      <c r="G36" s="57"/>
      <c r="H36" s="57"/>
      <c r="J36" s="57"/>
      <c r="K36" s="57"/>
      <c r="L36" s="57"/>
      <c r="M36" s="57"/>
      <c r="N36" s="57"/>
    </row>
    <row r="37" spans="2:14" x14ac:dyDescent="0.25">
      <c r="B37" s="268" t="s">
        <v>5</v>
      </c>
      <c r="C37" s="128"/>
      <c r="D37" s="129"/>
      <c r="E37" s="130">
        <f>(D37-$C$6)/365</f>
        <v>0</v>
      </c>
      <c r="F37" s="138"/>
      <c r="H37" s="59"/>
      <c r="J37" s="58"/>
      <c r="K37" s="45"/>
      <c r="N37" s="60"/>
    </row>
    <row r="38" spans="2:14" x14ac:dyDescent="0.25">
      <c r="B38" s="268"/>
      <c r="C38" s="128"/>
      <c r="D38" s="129"/>
      <c r="E38" s="42">
        <f t="shared" ref="E38:E72" si="0">(D38-$C$6)/365</f>
        <v>0</v>
      </c>
      <c r="F38" s="138"/>
      <c r="H38" s="59"/>
      <c r="J38" s="58"/>
      <c r="K38" s="45"/>
      <c r="N38" s="60"/>
    </row>
    <row r="39" spans="2:14" x14ac:dyDescent="0.25">
      <c r="B39" s="268"/>
      <c r="C39" s="128"/>
      <c r="D39" s="129"/>
      <c r="E39" s="42">
        <f t="shared" si="0"/>
        <v>0</v>
      </c>
      <c r="F39" s="138"/>
      <c r="H39" s="59"/>
      <c r="J39" s="58"/>
      <c r="K39" s="45"/>
      <c r="N39" s="60"/>
    </row>
    <row r="40" spans="2:14" x14ac:dyDescent="0.25">
      <c r="B40" s="268"/>
      <c r="C40" s="128"/>
      <c r="D40" s="129"/>
      <c r="E40" s="42">
        <f t="shared" si="0"/>
        <v>0</v>
      </c>
      <c r="F40" s="138"/>
      <c r="H40" s="59"/>
      <c r="J40" s="58"/>
      <c r="K40" s="45"/>
      <c r="N40" s="60"/>
    </row>
    <row r="41" spans="2:14" x14ac:dyDescent="0.25">
      <c r="B41" s="268"/>
      <c r="C41" s="128"/>
      <c r="D41" s="129"/>
      <c r="E41" s="42">
        <f t="shared" si="0"/>
        <v>0</v>
      </c>
      <c r="F41" s="138"/>
      <c r="H41" s="59"/>
      <c r="J41" s="58"/>
      <c r="K41" s="45"/>
      <c r="N41" s="60"/>
    </row>
    <row r="42" spans="2:14" x14ac:dyDescent="0.25">
      <c r="B42" s="268"/>
      <c r="C42" s="128"/>
      <c r="D42" s="129"/>
      <c r="E42" s="42">
        <f t="shared" si="0"/>
        <v>0</v>
      </c>
      <c r="F42" s="138"/>
      <c r="H42" s="59"/>
      <c r="J42" s="58"/>
      <c r="K42" s="45"/>
      <c r="N42" s="60"/>
    </row>
    <row r="43" spans="2:14" x14ac:dyDescent="0.25">
      <c r="B43" s="268"/>
      <c r="C43" s="128"/>
      <c r="D43" s="129"/>
      <c r="E43" s="42">
        <f t="shared" si="0"/>
        <v>0</v>
      </c>
      <c r="F43" s="138"/>
      <c r="H43" s="59"/>
      <c r="J43" s="58"/>
      <c r="K43" s="45"/>
      <c r="N43" s="60"/>
    </row>
    <row r="44" spans="2:14" x14ac:dyDescent="0.25">
      <c r="B44" s="268"/>
      <c r="C44" s="128"/>
      <c r="D44" s="129"/>
      <c r="E44" s="42">
        <f t="shared" si="0"/>
        <v>0</v>
      </c>
      <c r="F44" s="138"/>
      <c r="H44" s="59"/>
      <c r="J44" s="58"/>
      <c r="K44" s="45"/>
      <c r="N44" s="60"/>
    </row>
    <row r="45" spans="2:14" x14ac:dyDescent="0.25">
      <c r="B45" s="268"/>
      <c r="C45" s="128"/>
      <c r="D45" s="129"/>
      <c r="E45" s="42">
        <f t="shared" si="0"/>
        <v>0</v>
      </c>
      <c r="F45" s="138"/>
      <c r="H45" s="59"/>
      <c r="J45" s="58"/>
      <c r="K45" s="45"/>
      <c r="N45" s="60"/>
    </row>
    <row r="46" spans="2:14" x14ac:dyDescent="0.25">
      <c r="B46" s="268"/>
      <c r="C46" s="128"/>
      <c r="D46" s="129"/>
      <c r="E46" s="42">
        <f t="shared" si="0"/>
        <v>0</v>
      </c>
      <c r="F46" s="138"/>
      <c r="H46" s="59"/>
      <c r="J46" s="58"/>
      <c r="K46" s="45"/>
      <c r="N46" s="60"/>
    </row>
    <row r="47" spans="2:14" x14ac:dyDescent="0.25">
      <c r="B47" s="268"/>
      <c r="C47" s="128"/>
      <c r="D47" s="129"/>
      <c r="E47" s="42">
        <f t="shared" si="0"/>
        <v>0</v>
      </c>
      <c r="F47" s="138"/>
      <c r="H47" s="59"/>
      <c r="J47" s="58"/>
      <c r="K47" s="45"/>
      <c r="N47" s="60"/>
    </row>
    <row r="48" spans="2:14" x14ac:dyDescent="0.25">
      <c r="B48" s="268"/>
      <c r="C48" s="128"/>
      <c r="D48" s="129"/>
      <c r="E48" s="42">
        <f t="shared" si="0"/>
        <v>0</v>
      </c>
      <c r="F48" s="138"/>
      <c r="H48" s="59"/>
      <c r="J48" s="58"/>
      <c r="K48" s="45"/>
      <c r="N48" s="60"/>
    </row>
    <row r="49" spans="2:14" x14ac:dyDescent="0.25">
      <c r="B49" s="268"/>
      <c r="C49" s="128"/>
      <c r="D49" s="129"/>
      <c r="E49" s="42">
        <f t="shared" si="0"/>
        <v>0</v>
      </c>
      <c r="F49" s="138"/>
      <c r="H49" s="59"/>
      <c r="J49" s="58"/>
      <c r="K49" s="45"/>
      <c r="N49" s="60"/>
    </row>
    <row r="50" spans="2:14" x14ac:dyDescent="0.25">
      <c r="B50" s="268"/>
      <c r="C50" s="128"/>
      <c r="D50" s="129"/>
      <c r="E50" s="42">
        <f t="shared" si="0"/>
        <v>0</v>
      </c>
      <c r="F50" s="138"/>
      <c r="H50" s="59"/>
      <c r="J50" s="58"/>
      <c r="K50" s="45"/>
      <c r="N50" s="60"/>
    </row>
    <row r="51" spans="2:14" x14ac:dyDescent="0.25">
      <c r="B51" s="268"/>
      <c r="C51" s="128"/>
      <c r="D51" s="129"/>
      <c r="E51" s="42">
        <f t="shared" si="0"/>
        <v>0</v>
      </c>
      <c r="F51" s="138"/>
      <c r="H51" s="59"/>
      <c r="J51" s="58"/>
      <c r="K51" s="45"/>
      <c r="N51" s="60"/>
    </row>
    <row r="52" spans="2:14" x14ac:dyDescent="0.25">
      <c r="B52" s="268"/>
      <c r="C52" s="128"/>
      <c r="D52" s="129"/>
      <c r="E52" s="42">
        <f t="shared" si="0"/>
        <v>0</v>
      </c>
      <c r="F52" s="138"/>
      <c r="H52" s="59"/>
      <c r="J52" s="58"/>
      <c r="K52" s="45"/>
      <c r="N52" s="60"/>
    </row>
    <row r="53" spans="2:14" x14ac:dyDescent="0.25">
      <c r="B53" s="268"/>
      <c r="C53" s="128"/>
      <c r="D53" s="129"/>
      <c r="E53" s="42">
        <f t="shared" si="0"/>
        <v>0</v>
      </c>
      <c r="F53" s="138"/>
      <c r="H53" s="59"/>
      <c r="J53" s="58"/>
      <c r="K53" s="45"/>
      <c r="N53" s="60"/>
    </row>
    <row r="54" spans="2:14" x14ac:dyDescent="0.25">
      <c r="B54" s="268"/>
      <c r="C54" s="128"/>
      <c r="D54" s="129"/>
      <c r="E54" s="42">
        <f t="shared" si="0"/>
        <v>0</v>
      </c>
      <c r="F54" s="138"/>
      <c r="H54" s="59"/>
      <c r="J54" s="58"/>
      <c r="K54" s="45"/>
      <c r="N54" s="60"/>
    </row>
    <row r="55" spans="2:14" x14ac:dyDescent="0.25">
      <c r="B55" s="268"/>
      <c r="C55" s="128"/>
      <c r="D55" s="129"/>
      <c r="E55" s="42">
        <f t="shared" si="0"/>
        <v>0</v>
      </c>
      <c r="F55" s="138"/>
      <c r="H55" s="59"/>
      <c r="J55" s="58"/>
      <c r="K55" s="45"/>
      <c r="N55" s="60"/>
    </row>
    <row r="56" spans="2:14" x14ac:dyDescent="0.25">
      <c r="B56" s="268"/>
      <c r="C56" s="128"/>
      <c r="D56" s="129"/>
      <c r="E56" s="42">
        <f t="shared" si="0"/>
        <v>0</v>
      </c>
      <c r="F56" s="138"/>
      <c r="H56" s="59"/>
      <c r="J56" s="58"/>
      <c r="K56" s="45"/>
      <c r="N56" s="60"/>
    </row>
    <row r="57" spans="2:14" x14ac:dyDescent="0.25">
      <c r="B57" s="268"/>
      <c r="C57" s="128"/>
      <c r="D57" s="129"/>
      <c r="E57" s="42">
        <f t="shared" si="0"/>
        <v>0</v>
      </c>
      <c r="F57" s="138"/>
      <c r="H57" s="59"/>
      <c r="J57" s="58"/>
      <c r="K57" s="45"/>
      <c r="N57" s="60"/>
    </row>
    <row r="58" spans="2:14" x14ac:dyDescent="0.25">
      <c r="B58" s="268"/>
      <c r="C58" s="128"/>
      <c r="D58" s="129"/>
      <c r="E58" s="42">
        <f t="shared" si="0"/>
        <v>0</v>
      </c>
      <c r="F58" s="138"/>
      <c r="H58" s="59"/>
      <c r="J58" s="58"/>
      <c r="K58" s="45"/>
      <c r="N58" s="60"/>
    </row>
    <row r="59" spans="2:14" x14ac:dyDescent="0.25">
      <c r="B59" s="268"/>
      <c r="C59" s="128"/>
      <c r="D59" s="129"/>
      <c r="E59" s="42">
        <f t="shared" si="0"/>
        <v>0</v>
      </c>
      <c r="F59" s="138"/>
      <c r="H59" s="59"/>
      <c r="J59" s="58"/>
      <c r="K59" s="45"/>
      <c r="N59" s="60"/>
    </row>
    <row r="60" spans="2:14" x14ac:dyDescent="0.25">
      <c r="B60" s="268"/>
      <c r="C60" s="128"/>
      <c r="D60" s="129"/>
      <c r="E60" s="42">
        <f t="shared" si="0"/>
        <v>0</v>
      </c>
      <c r="F60" s="138"/>
      <c r="H60" s="59"/>
      <c r="J60" s="58"/>
      <c r="K60" s="45"/>
      <c r="N60" s="60"/>
    </row>
    <row r="61" spans="2:14" x14ac:dyDescent="0.25">
      <c r="B61" s="268"/>
      <c r="C61" s="128"/>
      <c r="D61" s="129"/>
      <c r="E61" s="42">
        <f t="shared" si="0"/>
        <v>0</v>
      </c>
      <c r="F61" s="138"/>
      <c r="H61" s="59"/>
      <c r="J61" s="58"/>
      <c r="K61" s="45"/>
      <c r="N61" s="60"/>
    </row>
    <row r="62" spans="2:14" x14ac:dyDescent="0.25">
      <c r="B62" s="268"/>
      <c r="C62" s="128"/>
      <c r="D62" s="129"/>
      <c r="E62" s="42">
        <f t="shared" si="0"/>
        <v>0</v>
      </c>
      <c r="F62" s="138"/>
      <c r="H62" s="59"/>
      <c r="J62" s="58"/>
      <c r="K62" s="45"/>
      <c r="N62" s="60"/>
    </row>
    <row r="63" spans="2:14" x14ac:dyDescent="0.25">
      <c r="B63" s="268"/>
      <c r="C63" s="128"/>
      <c r="D63" s="129"/>
      <c r="E63" s="42">
        <f t="shared" si="0"/>
        <v>0</v>
      </c>
      <c r="F63" s="138"/>
      <c r="H63" s="59"/>
      <c r="J63" s="58"/>
      <c r="K63" s="45"/>
      <c r="N63" s="60"/>
    </row>
    <row r="64" spans="2:14" x14ac:dyDescent="0.25">
      <c r="B64" s="268"/>
      <c r="C64" s="128"/>
      <c r="D64" s="129"/>
      <c r="E64" s="42">
        <f t="shared" si="0"/>
        <v>0</v>
      </c>
      <c r="F64" s="138"/>
      <c r="H64" s="59"/>
      <c r="J64" s="58"/>
      <c r="K64" s="45"/>
      <c r="N64" s="60"/>
    </row>
    <row r="65" spans="2:14" x14ac:dyDescent="0.25">
      <c r="B65" s="268"/>
      <c r="C65" s="128"/>
      <c r="D65" s="129"/>
      <c r="E65" s="42">
        <f t="shared" si="0"/>
        <v>0</v>
      </c>
      <c r="F65" s="138"/>
      <c r="H65" s="59"/>
      <c r="J65" s="58"/>
      <c r="K65" s="45"/>
      <c r="N65" s="60"/>
    </row>
    <row r="66" spans="2:14" x14ac:dyDescent="0.25">
      <c r="B66" s="268"/>
      <c r="C66" s="128"/>
      <c r="D66" s="129"/>
      <c r="E66" s="42">
        <f t="shared" si="0"/>
        <v>0</v>
      </c>
      <c r="F66" s="138"/>
      <c r="H66" s="59"/>
      <c r="J66" s="58"/>
      <c r="K66" s="45"/>
      <c r="N66" s="60"/>
    </row>
    <row r="67" spans="2:14" x14ac:dyDescent="0.25">
      <c r="B67" s="268"/>
      <c r="C67" s="128"/>
      <c r="D67" s="129"/>
      <c r="E67" s="42">
        <f t="shared" si="0"/>
        <v>0</v>
      </c>
      <c r="F67" s="138"/>
      <c r="H67" s="59"/>
      <c r="J67" s="58"/>
      <c r="K67" s="45"/>
      <c r="N67" s="60"/>
    </row>
    <row r="68" spans="2:14" x14ac:dyDescent="0.25">
      <c r="B68" s="268"/>
      <c r="C68" s="128"/>
      <c r="D68" s="129"/>
      <c r="E68" s="42">
        <f t="shared" si="0"/>
        <v>0</v>
      </c>
      <c r="F68" s="138"/>
      <c r="H68" s="59"/>
      <c r="J68" s="58"/>
      <c r="K68" s="45"/>
      <c r="N68" s="60"/>
    </row>
    <row r="69" spans="2:14" x14ac:dyDescent="0.25">
      <c r="B69" s="268"/>
      <c r="C69" s="128"/>
      <c r="D69" s="129"/>
      <c r="E69" s="42">
        <f t="shared" si="0"/>
        <v>0</v>
      </c>
      <c r="F69" s="138"/>
      <c r="H69" s="59"/>
      <c r="J69" s="58"/>
      <c r="K69" s="45"/>
      <c r="N69" s="60"/>
    </row>
    <row r="70" spans="2:14" x14ac:dyDescent="0.25">
      <c r="B70" s="268"/>
      <c r="C70" s="128"/>
      <c r="D70" s="129"/>
      <c r="E70" s="42">
        <f t="shared" si="0"/>
        <v>0</v>
      </c>
      <c r="F70" s="138"/>
      <c r="H70" s="59"/>
      <c r="J70" s="58"/>
      <c r="K70" s="45"/>
      <c r="N70" s="60"/>
    </row>
    <row r="71" spans="2:14" x14ac:dyDescent="0.25">
      <c r="B71" s="268"/>
      <c r="C71" s="128"/>
      <c r="D71" s="129"/>
      <c r="E71" s="42">
        <f t="shared" si="0"/>
        <v>0</v>
      </c>
      <c r="F71" s="138"/>
      <c r="H71" s="59"/>
      <c r="J71" s="58"/>
      <c r="K71" s="45"/>
      <c r="N71" s="60"/>
    </row>
    <row r="72" spans="2:14" x14ac:dyDescent="0.25">
      <c r="B72" s="268"/>
      <c r="C72" s="128"/>
      <c r="D72" s="129"/>
      <c r="E72" s="130">
        <f t="shared" si="0"/>
        <v>0</v>
      </c>
      <c r="F72" s="138"/>
      <c r="H72" s="59"/>
      <c r="J72" s="58"/>
      <c r="K72" s="45"/>
      <c r="N72" s="60"/>
    </row>
    <row r="73" spans="2:14" x14ac:dyDescent="0.25">
      <c r="B73" s="262"/>
      <c r="C73" s="40"/>
      <c r="D73" s="99"/>
      <c r="E73" s="42">
        <f t="shared" ref="E73:E81" si="1">(D73-$C$6)/365</f>
        <v>0</v>
      </c>
      <c r="F73" s="135"/>
      <c r="H73" s="59"/>
      <c r="I73" s="61"/>
      <c r="J73" s="58"/>
      <c r="K73" s="45"/>
      <c r="N73" s="60"/>
    </row>
    <row r="74" spans="2:14" x14ac:dyDescent="0.25">
      <c r="B74" s="262"/>
      <c r="C74" s="40"/>
      <c r="D74" s="99"/>
      <c r="E74" s="42">
        <f t="shared" si="1"/>
        <v>0</v>
      </c>
      <c r="F74" s="135"/>
      <c r="H74" s="59"/>
      <c r="I74" s="61"/>
      <c r="J74" s="58"/>
      <c r="K74" s="45"/>
      <c r="N74" s="60"/>
    </row>
    <row r="75" spans="2:14" x14ac:dyDescent="0.25">
      <c r="B75" s="262"/>
      <c r="C75" s="40"/>
      <c r="D75" s="99"/>
      <c r="E75" s="42">
        <f t="shared" si="1"/>
        <v>0</v>
      </c>
      <c r="F75" s="135"/>
      <c r="H75" s="59"/>
      <c r="I75" s="61"/>
      <c r="J75" s="58"/>
      <c r="K75" s="45"/>
      <c r="N75" s="60"/>
    </row>
    <row r="76" spans="2:14" x14ac:dyDescent="0.25">
      <c r="B76" s="262"/>
      <c r="C76" s="40"/>
      <c r="D76" s="99"/>
      <c r="E76" s="42">
        <f t="shared" si="1"/>
        <v>0</v>
      </c>
      <c r="F76" s="135"/>
      <c r="H76" s="59"/>
      <c r="I76" s="61"/>
      <c r="J76" s="58"/>
      <c r="K76" s="45"/>
      <c r="N76" s="60"/>
    </row>
    <row r="77" spans="2:14" x14ac:dyDescent="0.25">
      <c r="B77" s="262"/>
      <c r="C77" s="40"/>
      <c r="D77" s="100"/>
      <c r="E77" s="42">
        <f t="shared" si="1"/>
        <v>0</v>
      </c>
      <c r="F77" s="135"/>
      <c r="H77" s="59"/>
      <c r="I77" s="61"/>
      <c r="J77" s="58"/>
      <c r="K77" s="45"/>
      <c r="N77" s="60"/>
    </row>
    <row r="78" spans="2:14" x14ac:dyDescent="0.25">
      <c r="B78" s="262"/>
      <c r="C78" s="40"/>
      <c r="D78" s="100"/>
      <c r="E78" s="42">
        <f t="shared" si="1"/>
        <v>0</v>
      </c>
      <c r="F78" s="135"/>
      <c r="H78" s="59"/>
      <c r="I78" s="61"/>
      <c r="J78" s="58"/>
      <c r="K78" s="45"/>
      <c r="N78" s="60"/>
    </row>
    <row r="79" spans="2:14" x14ac:dyDescent="0.25">
      <c r="B79" s="262"/>
      <c r="C79" s="40"/>
      <c r="D79" s="99"/>
      <c r="E79" s="42">
        <f t="shared" si="1"/>
        <v>0</v>
      </c>
      <c r="F79" s="135"/>
      <c r="H79" s="59"/>
      <c r="I79" s="61"/>
      <c r="J79" s="58"/>
      <c r="K79" s="45"/>
      <c r="N79" s="60"/>
    </row>
    <row r="80" spans="2:14" x14ac:dyDescent="0.25">
      <c r="B80" s="262"/>
      <c r="C80" s="40"/>
      <c r="D80" s="100"/>
      <c r="E80" s="42">
        <f t="shared" si="1"/>
        <v>0</v>
      </c>
      <c r="F80" s="135"/>
      <c r="H80" s="59"/>
      <c r="I80" s="61"/>
      <c r="J80" s="58"/>
      <c r="K80" s="45"/>
      <c r="N80" s="60"/>
    </row>
    <row r="81" spans="2:14" x14ac:dyDescent="0.25">
      <c r="B81" s="262"/>
      <c r="C81" s="40"/>
      <c r="D81" s="100"/>
      <c r="E81" s="42">
        <f t="shared" si="1"/>
        <v>0</v>
      </c>
      <c r="F81" s="135"/>
      <c r="H81" s="59"/>
      <c r="I81" s="61"/>
      <c r="J81" s="58"/>
      <c r="K81" s="45"/>
      <c r="N81" s="60"/>
    </row>
    <row r="82" spans="2:14" ht="15.75" thickBot="1" x14ac:dyDescent="0.3">
      <c r="B82" s="263"/>
      <c r="C82" s="259" t="s">
        <v>50</v>
      </c>
      <c r="D82" s="260"/>
      <c r="E82" s="175" t="e">
        <f>SUMPRODUCT(F37:F81/F82,E37:E81)</f>
        <v>#DIV/0!</v>
      </c>
      <c r="F82" s="176">
        <f>SUM(F37:F81)</f>
        <v>0</v>
      </c>
      <c r="H82" s="59"/>
      <c r="I82" s="61"/>
      <c r="J82" s="58"/>
      <c r="K82" s="45"/>
      <c r="N82" s="60"/>
    </row>
    <row r="83" spans="2:14" x14ac:dyDescent="0.25">
      <c r="B83" s="261" t="s">
        <v>6</v>
      </c>
      <c r="C83" s="131"/>
      <c r="D83" s="132"/>
      <c r="E83" s="133">
        <f>(D83-$C$6)/365</f>
        <v>0</v>
      </c>
      <c r="F83" s="136"/>
      <c r="H83" s="59"/>
      <c r="I83" s="61"/>
      <c r="J83" s="58"/>
      <c r="K83" s="45"/>
      <c r="N83" s="60"/>
    </row>
    <row r="84" spans="2:14" x14ac:dyDescent="0.25">
      <c r="B84" s="262"/>
      <c r="C84" s="40"/>
      <c r="D84" s="99"/>
      <c r="E84" s="42">
        <f t="shared" ref="E84:E126" si="2">(D84-$C$6)/365</f>
        <v>0</v>
      </c>
      <c r="F84" s="137"/>
      <c r="H84" s="59"/>
      <c r="I84" s="61"/>
      <c r="J84" s="58"/>
      <c r="K84" s="45"/>
      <c r="N84" s="60"/>
    </row>
    <row r="85" spans="2:14" x14ac:dyDescent="0.25">
      <c r="B85" s="262"/>
      <c r="C85" s="40"/>
      <c r="D85" s="100"/>
      <c r="E85" s="42">
        <f t="shared" si="2"/>
        <v>0</v>
      </c>
      <c r="F85" s="137"/>
      <c r="H85" s="59"/>
      <c r="I85" s="61"/>
      <c r="J85" s="58"/>
      <c r="K85" s="45"/>
      <c r="N85" s="60"/>
    </row>
    <row r="86" spans="2:14" x14ac:dyDescent="0.25">
      <c r="B86" s="262"/>
      <c r="C86" s="40"/>
      <c r="D86" s="99"/>
      <c r="E86" s="42">
        <f t="shared" si="2"/>
        <v>0</v>
      </c>
      <c r="F86" s="137"/>
      <c r="H86" s="59"/>
      <c r="I86" s="61"/>
      <c r="J86" s="58"/>
      <c r="K86" s="45"/>
      <c r="N86" s="60"/>
    </row>
    <row r="87" spans="2:14" x14ac:dyDescent="0.25">
      <c r="B87" s="262"/>
      <c r="C87" s="40"/>
      <c r="D87" s="99"/>
      <c r="E87" s="42">
        <f t="shared" si="2"/>
        <v>0</v>
      </c>
      <c r="F87" s="137"/>
      <c r="H87" s="59"/>
      <c r="I87" s="61"/>
      <c r="J87" s="58"/>
      <c r="K87" s="45"/>
      <c r="N87" s="60"/>
    </row>
    <row r="88" spans="2:14" x14ac:dyDescent="0.25">
      <c r="B88" s="262"/>
      <c r="C88" s="40"/>
      <c r="D88" s="99"/>
      <c r="E88" s="42">
        <f t="shared" si="2"/>
        <v>0</v>
      </c>
      <c r="F88" s="137"/>
      <c r="H88" s="59"/>
      <c r="I88" s="61"/>
      <c r="J88" s="58"/>
      <c r="K88" s="45"/>
      <c r="N88" s="60"/>
    </row>
    <row r="89" spans="2:14" x14ac:dyDescent="0.25">
      <c r="B89" s="262"/>
      <c r="C89" s="40"/>
      <c r="D89" s="99"/>
      <c r="E89" s="42">
        <f t="shared" si="2"/>
        <v>0</v>
      </c>
      <c r="F89" s="137"/>
      <c r="H89" s="59"/>
      <c r="I89" s="61"/>
      <c r="J89" s="58"/>
      <c r="K89" s="45"/>
      <c r="N89" s="60"/>
    </row>
    <row r="90" spans="2:14" x14ac:dyDescent="0.25">
      <c r="B90" s="262"/>
      <c r="C90" s="40"/>
      <c r="D90" s="100"/>
      <c r="E90" s="42">
        <f t="shared" si="2"/>
        <v>0</v>
      </c>
      <c r="F90" s="137"/>
      <c r="H90" s="59"/>
      <c r="I90" s="61"/>
      <c r="J90" s="58"/>
      <c r="K90" s="45"/>
      <c r="N90" s="60"/>
    </row>
    <row r="91" spans="2:14" x14ac:dyDescent="0.25">
      <c r="B91" s="262"/>
      <c r="C91" s="40"/>
      <c r="D91" s="100"/>
      <c r="E91" s="42">
        <f t="shared" si="2"/>
        <v>0</v>
      </c>
      <c r="F91" s="137"/>
      <c r="H91" s="59"/>
      <c r="I91" s="61"/>
      <c r="J91" s="58"/>
      <c r="K91" s="45"/>
      <c r="N91" s="60"/>
    </row>
    <row r="92" spans="2:14" x14ac:dyDescent="0.25">
      <c r="B92" s="262"/>
      <c r="C92" s="40"/>
      <c r="D92" s="100"/>
      <c r="E92" s="42">
        <f t="shared" si="2"/>
        <v>0</v>
      </c>
      <c r="F92" s="137"/>
      <c r="H92" s="59"/>
      <c r="I92" s="61"/>
      <c r="J92" s="58"/>
      <c r="K92" s="45"/>
      <c r="N92" s="60"/>
    </row>
    <row r="93" spans="2:14" x14ac:dyDescent="0.25">
      <c r="B93" s="262"/>
      <c r="C93" s="40"/>
      <c r="D93" s="99"/>
      <c r="E93" s="42">
        <f t="shared" si="2"/>
        <v>0</v>
      </c>
      <c r="F93" s="137"/>
      <c r="H93" s="59"/>
      <c r="I93" s="61"/>
      <c r="J93" s="58"/>
      <c r="K93" s="45"/>
      <c r="N93" s="60"/>
    </row>
    <row r="94" spans="2:14" x14ac:dyDescent="0.25">
      <c r="B94" s="262"/>
      <c r="C94" s="40"/>
      <c r="D94" s="99"/>
      <c r="E94" s="42">
        <f t="shared" si="2"/>
        <v>0</v>
      </c>
      <c r="F94" s="137"/>
      <c r="H94" s="59"/>
      <c r="I94" s="61"/>
      <c r="J94" s="58"/>
      <c r="K94" s="45"/>
      <c r="N94" s="60"/>
    </row>
    <row r="95" spans="2:14" x14ac:dyDescent="0.25">
      <c r="B95" s="262"/>
      <c r="C95" s="40"/>
      <c r="D95" s="99"/>
      <c r="E95" s="42">
        <f t="shared" si="2"/>
        <v>0</v>
      </c>
      <c r="F95" s="137"/>
      <c r="H95" s="59"/>
      <c r="I95" s="61"/>
      <c r="J95" s="58"/>
      <c r="K95" s="45"/>
      <c r="N95" s="60"/>
    </row>
    <row r="96" spans="2:14" x14ac:dyDescent="0.25">
      <c r="B96" s="262"/>
      <c r="C96" s="40"/>
      <c r="D96" s="99"/>
      <c r="E96" s="42">
        <f t="shared" si="2"/>
        <v>0</v>
      </c>
      <c r="F96" s="137"/>
      <c r="H96" s="59"/>
      <c r="I96" s="61"/>
      <c r="J96" s="58"/>
      <c r="K96" s="45"/>
      <c r="N96" s="60"/>
    </row>
    <row r="97" spans="2:14" x14ac:dyDescent="0.25">
      <c r="B97" s="262"/>
      <c r="C97" s="40"/>
      <c r="D97" s="100"/>
      <c r="E97" s="42">
        <f t="shared" si="2"/>
        <v>0</v>
      </c>
      <c r="F97" s="137"/>
      <c r="H97" s="59"/>
      <c r="I97" s="61"/>
      <c r="J97" s="58"/>
      <c r="K97" s="45"/>
      <c r="N97" s="60"/>
    </row>
    <row r="98" spans="2:14" x14ac:dyDescent="0.25">
      <c r="B98" s="262"/>
      <c r="C98" s="40"/>
      <c r="D98" s="99"/>
      <c r="E98" s="42">
        <f t="shared" si="2"/>
        <v>0</v>
      </c>
      <c r="F98" s="137"/>
      <c r="H98" s="59"/>
      <c r="I98" s="61"/>
      <c r="J98" s="58"/>
      <c r="K98" s="45"/>
      <c r="N98" s="60"/>
    </row>
    <row r="99" spans="2:14" x14ac:dyDescent="0.25">
      <c r="B99" s="262"/>
      <c r="C99" s="40"/>
      <c r="D99" s="99"/>
      <c r="E99" s="42">
        <f t="shared" si="2"/>
        <v>0</v>
      </c>
      <c r="F99" s="137"/>
      <c r="H99" s="59"/>
      <c r="I99" s="61"/>
      <c r="J99" s="58"/>
      <c r="K99" s="45"/>
      <c r="N99" s="60"/>
    </row>
    <row r="100" spans="2:14" x14ac:dyDescent="0.25">
      <c r="B100" s="262"/>
      <c r="C100" s="40"/>
      <c r="D100" s="99"/>
      <c r="E100" s="42">
        <f t="shared" si="2"/>
        <v>0</v>
      </c>
      <c r="F100" s="137"/>
      <c r="H100" s="59"/>
      <c r="I100" s="61"/>
      <c r="J100" s="58"/>
      <c r="K100" s="45"/>
      <c r="N100" s="60"/>
    </row>
    <row r="101" spans="2:14" x14ac:dyDescent="0.25">
      <c r="B101" s="262"/>
      <c r="C101" s="40"/>
      <c r="D101" s="100"/>
      <c r="E101" s="42">
        <f t="shared" si="2"/>
        <v>0</v>
      </c>
      <c r="F101" s="137"/>
      <c r="H101" s="59"/>
      <c r="I101" s="61"/>
      <c r="J101" s="58"/>
      <c r="K101" s="45"/>
      <c r="N101" s="60"/>
    </row>
    <row r="102" spans="2:14" x14ac:dyDescent="0.25">
      <c r="B102" s="262"/>
      <c r="C102" s="40"/>
      <c r="D102" s="99"/>
      <c r="E102" s="42">
        <f t="shared" si="2"/>
        <v>0</v>
      </c>
      <c r="F102" s="137"/>
      <c r="H102" s="59"/>
      <c r="I102" s="61"/>
      <c r="J102" s="58"/>
      <c r="K102" s="45"/>
      <c r="N102" s="60"/>
    </row>
    <row r="103" spans="2:14" x14ac:dyDescent="0.25">
      <c r="B103" s="262"/>
      <c r="C103" s="40"/>
      <c r="D103" s="100"/>
      <c r="E103" s="42">
        <f t="shared" si="2"/>
        <v>0</v>
      </c>
      <c r="F103" s="137"/>
      <c r="H103" s="59"/>
      <c r="I103" s="61"/>
      <c r="J103" s="58"/>
      <c r="K103" s="45"/>
      <c r="N103" s="60"/>
    </row>
    <row r="104" spans="2:14" x14ac:dyDescent="0.25">
      <c r="B104" s="262"/>
      <c r="C104" s="40"/>
      <c r="D104" s="100"/>
      <c r="E104" s="42">
        <f t="shared" si="2"/>
        <v>0</v>
      </c>
      <c r="F104" s="137"/>
      <c r="H104" s="59"/>
      <c r="I104" s="61"/>
      <c r="J104" s="58"/>
      <c r="K104" s="45"/>
      <c r="N104" s="60"/>
    </row>
    <row r="105" spans="2:14" x14ac:dyDescent="0.25">
      <c r="B105" s="262"/>
      <c r="C105" s="40"/>
      <c r="D105" s="99"/>
      <c r="E105" s="42">
        <f t="shared" si="2"/>
        <v>0</v>
      </c>
      <c r="F105" s="137"/>
      <c r="H105" s="59"/>
      <c r="I105" s="61"/>
      <c r="J105" s="58"/>
      <c r="K105" s="45"/>
      <c r="N105" s="60"/>
    </row>
    <row r="106" spans="2:14" x14ac:dyDescent="0.25">
      <c r="B106" s="262"/>
      <c r="C106" s="40"/>
      <c r="D106" s="100"/>
      <c r="E106" s="42">
        <f t="shared" si="2"/>
        <v>0</v>
      </c>
      <c r="F106" s="137"/>
      <c r="H106" s="59"/>
      <c r="I106" s="61"/>
      <c r="J106" s="58"/>
      <c r="K106" s="45"/>
      <c r="N106" s="60"/>
    </row>
    <row r="107" spans="2:14" x14ac:dyDescent="0.25">
      <c r="B107" s="262"/>
      <c r="C107" s="40"/>
      <c r="D107" s="100"/>
      <c r="E107" s="42">
        <f t="shared" si="2"/>
        <v>0</v>
      </c>
      <c r="F107" s="137"/>
      <c r="H107" s="59"/>
      <c r="I107" s="61"/>
      <c r="J107" s="58"/>
      <c r="K107" s="45"/>
      <c r="N107" s="60"/>
    </row>
    <row r="108" spans="2:14" x14ac:dyDescent="0.25">
      <c r="B108" s="262"/>
      <c r="C108" s="40"/>
      <c r="D108" s="100"/>
      <c r="E108" s="42">
        <f t="shared" si="2"/>
        <v>0</v>
      </c>
      <c r="F108" s="137"/>
      <c r="H108" s="59"/>
      <c r="I108" s="61"/>
      <c r="J108" s="58"/>
      <c r="K108" s="45"/>
      <c r="N108" s="60"/>
    </row>
    <row r="109" spans="2:14" x14ac:dyDescent="0.25">
      <c r="B109" s="262"/>
      <c r="C109" s="40"/>
      <c r="D109" s="100"/>
      <c r="E109" s="42">
        <f t="shared" si="2"/>
        <v>0</v>
      </c>
      <c r="F109" s="137"/>
      <c r="H109" s="59"/>
      <c r="I109" s="61"/>
      <c r="J109" s="58"/>
      <c r="K109" s="45"/>
      <c r="N109" s="60"/>
    </row>
    <row r="110" spans="2:14" x14ac:dyDescent="0.25">
      <c r="B110" s="262"/>
      <c r="C110" s="40"/>
      <c r="D110" s="99"/>
      <c r="E110" s="42">
        <f t="shared" si="2"/>
        <v>0</v>
      </c>
      <c r="F110" s="137"/>
      <c r="H110" s="59"/>
      <c r="I110" s="61"/>
      <c r="J110" s="58"/>
      <c r="K110" s="45"/>
      <c r="N110" s="60"/>
    </row>
    <row r="111" spans="2:14" x14ac:dyDescent="0.25">
      <c r="B111" s="262"/>
      <c r="C111" s="40"/>
      <c r="D111" s="100"/>
      <c r="E111" s="42">
        <f t="shared" si="2"/>
        <v>0</v>
      </c>
      <c r="F111" s="137"/>
      <c r="H111" s="59"/>
      <c r="I111" s="61"/>
      <c r="J111" s="58"/>
      <c r="K111" s="45"/>
      <c r="N111" s="60"/>
    </row>
    <row r="112" spans="2:14" x14ac:dyDescent="0.25">
      <c r="B112" s="262"/>
      <c r="C112" s="40"/>
      <c r="D112" s="99"/>
      <c r="E112" s="42">
        <f t="shared" si="2"/>
        <v>0</v>
      </c>
      <c r="F112" s="137"/>
      <c r="H112" s="59"/>
      <c r="I112" s="61"/>
      <c r="J112" s="58"/>
      <c r="K112" s="45"/>
      <c r="N112" s="60"/>
    </row>
    <row r="113" spans="2:14" x14ac:dyDescent="0.25">
      <c r="B113" s="262"/>
      <c r="C113" s="40"/>
      <c r="D113" s="100"/>
      <c r="E113" s="42">
        <f t="shared" si="2"/>
        <v>0</v>
      </c>
      <c r="F113" s="137"/>
      <c r="H113" s="59"/>
      <c r="I113" s="61"/>
      <c r="J113" s="58"/>
      <c r="K113" s="45"/>
      <c r="N113" s="60"/>
    </row>
    <row r="114" spans="2:14" x14ac:dyDescent="0.25">
      <c r="B114" s="262"/>
      <c r="C114" s="40"/>
      <c r="D114" s="99"/>
      <c r="E114" s="42">
        <f t="shared" si="2"/>
        <v>0</v>
      </c>
      <c r="F114" s="137"/>
      <c r="H114" s="59"/>
      <c r="I114" s="61"/>
      <c r="J114" s="58"/>
      <c r="K114" s="45"/>
      <c r="N114" s="60"/>
    </row>
    <row r="115" spans="2:14" x14ac:dyDescent="0.25">
      <c r="B115" s="262"/>
      <c r="C115" s="40"/>
      <c r="D115" s="99"/>
      <c r="E115" s="42">
        <f t="shared" si="2"/>
        <v>0</v>
      </c>
      <c r="F115" s="137"/>
      <c r="H115" s="59"/>
      <c r="I115" s="61"/>
      <c r="J115" s="58"/>
      <c r="K115" s="45"/>
      <c r="N115" s="60"/>
    </row>
    <row r="116" spans="2:14" x14ac:dyDescent="0.25">
      <c r="B116" s="262"/>
      <c r="C116" s="40"/>
      <c r="D116" s="99"/>
      <c r="E116" s="42">
        <f t="shared" si="2"/>
        <v>0</v>
      </c>
      <c r="F116" s="137"/>
      <c r="H116" s="59"/>
      <c r="I116" s="61"/>
      <c r="J116" s="58"/>
      <c r="K116" s="45"/>
      <c r="N116" s="60"/>
    </row>
    <row r="117" spans="2:14" x14ac:dyDescent="0.25">
      <c r="B117" s="262"/>
      <c r="C117" s="40"/>
      <c r="D117" s="100"/>
      <c r="E117" s="42">
        <f t="shared" si="2"/>
        <v>0</v>
      </c>
      <c r="F117" s="137"/>
      <c r="H117" s="59"/>
      <c r="I117" s="61"/>
      <c r="J117" s="58"/>
      <c r="K117" s="45"/>
      <c r="N117" s="60"/>
    </row>
    <row r="118" spans="2:14" x14ac:dyDescent="0.25">
      <c r="B118" s="262"/>
      <c r="C118" s="40"/>
      <c r="D118" s="99"/>
      <c r="E118" s="42">
        <f t="shared" si="2"/>
        <v>0</v>
      </c>
      <c r="F118" s="137"/>
      <c r="I118" s="61"/>
      <c r="J118" s="58"/>
      <c r="K118" s="45"/>
      <c r="N118" s="60"/>
    </row>
    <row r="119" spans="2:14" x14ac:dyDescent="0.25">
      <c r="B119" s="262"/>
      <c r="C119" s="40"/>
      <c r="D119" s="100"/>
      <c r="E119" s="42">
        <f t="shared" si="2"/>
        <v>0</v>
      </c>
      <c r="F119" s="137"/>
      <c r="J119" s="58"/>
      <c r="K119" s="45"/>
      <c r="N119" s="60"/>
    </row>
    <row r="120" spans="2:14" x14ac:dyDescent="0.25">
      <c r="B120" s="262"/>
      <c r="C120" s="40"/>
      <c r="D120" s="99"/>
      <c r="E120" s="42">
        <f t="shared" si="2"/>
        <v>0</v>
      </c>
      <c r="F120" s="137"/>
      <c r="J120" s="58"/>
      <c r="K120" s="45"/>
      <c r="N120" s="60"/>
    </row>
    <row r="121" spans="2:14" x14ac:dyDescent="0.25">
      <c r="B121" s="262"/>
      <c r="C121" s="40"/>
      <c r="D121" s="99"/>
      <c r="E121" s="42">
        <f t="shared" si="2"/>
        <v>0</v>
      </c>
      <c r="F121" s="137"/>
      <c r="J121" s="58"/>
      <c r="K121" s="45"/>
      <c r="N121" s="60"/>
    </row>
    <row r="122" spans="2:14" x14ac:dyDescent="0.25">
      <c r="B122" s="262"/>
      <c r="C122" s="40"/>
      <c r="D122" s="100"/>
      <c r="E122" s="42">
        <f t="shared" si="2"/>
        <v>0</v>
      </c>
      <c r="F122" s="137"/>
      <c r="J122" s="58"/>
      <c r="K122" s="45"/>
      <c r="N122" s="60"/>
    </row>
    <row r="123" spans="2:14" x14ac:dyDescent="0.25">
      <c r="B123" s="262"/>
      <c r="C123" s="40"/>
      <c r="D123" s="100"/>
      <c r="E123" s="42">
        <f t="shared" si="2"/>
        <v>0</v>
      </c>
      <c r="F123" s="137"/>
      <c r="J123" s="58"/>
      <c r="K123" s="45"/>
      <c r="N123" s="60"/>
    </row>
    <row r="124" spans="2:14" x14ac:dyDescent="0.25">
      <c r="B124" s="262"/>
      <c r="C124" s="40"/>
      <c r="D124" s="99"/>
      <c r="E124" s="42">
        <f t="shared" si="2"/>
        <v>0</v>
      </c>
      <c r="F124" s="137"/>
      <c r="J124" s="58"/>
      <c r="K124" s="45"/>
      <c r="N124" s="60"/>
    </row>
    <row r="125" spans="2:14" x14ac:dyDescent="0.25">
      <c r="B125" s="262"/>
      <c r="C125" s="40"/>
      <c r="D125" s="99"/>
      <c r="E125" s="42">
        <f t="shared" si="2"/>
        <v>0</v>
      </c>
      <c r="F125" s="137"/>
      <c r="J125" s="58"/>
      <c r="K125" s="45"/>
      <c r="N125" s="60"/>
    </row>
    <row r="126" spans="2:14" x14ac:dyDescent="0.25">
      <c r="B126" s="262"/>
      <c r="C126" s="40"/>
      <c r="D126" s="100"/>
      <c r="E126" s="42">
        <f t="shared" si="2"/>
        <v>0</v>
      </c>
      <c r="F126" s="137"/>
      <c r="J126" s="58"/>
      <c r="K126" s="45"/>
      <c r="N126" s="60"/>
    </row>
    <row r="127" spans="2:14" x14ac:dyDescent="0.25">
      <c r="B127" s="262"/>
      <c r="C127" s="40"/>
      <c r="D127" s="99"/>
      <c r="E127" s="42">
        <f>(D127-$C$6)/365</f>
        <v>0</v>
      </c>
      <c r="F127" s="137"/>
      <c r="J127" s="58"/>
      <c r="K127" s="45"/>
      <c r="N127" s="60"/>
    </row>
    <row r="128" spans="2:14" ht="15.75" thickBot="1" x14ac:dyDescent="0.3">
      <c r="B128" s="263"/>
      <c r="C128" s="259" t="s">
        <v>50</v>
      </c>
      <c r="D128" s="260"/>
      <c r="E128" s="175" t="e">
        <f>SUMPRODUCT(F83:F127/F128,E83:E127)</f>
        <v>#DIV/0!</v>
      </c>
      <c r="F128" s="176">
        <f>SUM(F83:F127)</f>
        <v>0</v>
      </c>
      <c r="J128" s="58"/>
      <c r="K128" s="45"/>
      <c r="N128" s="60"/>
    </row>
    <row r="129" spans="2:14" x14ac:dyDescent="0.25">
      <c r="B129" s="261" t="s">
        <v>7</v>
      </c>
      <c r="C129" s="131"/>
      <c r="D129" s="132"/>
      <c r="E129" s="133">
        <f>(D129-$C$6)/365</f>
        <v>0</v>
      </c>
      <c r="F129" s="136"/>
      <c r="J129" s="58"/>
      <c r="K129" s="45"/>
      <c r="N129" s="60"/>
    </row>
    <row r="130" spans="2:14" x14ac:dyDescent="0.25">
      <c r="B130" s="262"/>
      <c r="C130" s="40"/>
      <c r="D130" s="99"/>
      <c r="E130" s="42">
        <f t="shared" ref="E130:E172" si="3">(D130-$C$6)/365</f>
        <v>0</v>
      </c>
      <c r="F130" s="137"/>
      <c r="J130" s="58"/>
      <c r="K130" s="45"/>
      <c r="N130" s="60"/>
    </row>
    <row r="131" spans="2:14" x14ac:dyDescent="0.25">
      <c r="B131" s="262"/>
      <c r="C131" s="40"/>
      <c r="D131" s="100"/>
      <c r="E131" s="42">
        <f t="shared" si="3"/>
        <v>0</v>
      </c>
      <c r="F131" s="137"/>
      <c r="J131" s="58"/>
      <c r="K131" s="45"/>
      <c r="N131" s="60"/>
    </row>
    <row r="132" spans="2:14" x14ac:dyDescent="0.25">
      <c r="B132" s="262"/>
      <c r="C132" s="40"/>
      <c r="D132" s="100"/>
      <c r="E132" s="42">
        <f t="shared" si="3"/>
        <v>0</v>
      </c>
      <c r="F132" s="137"/>
    </row>
    <row r="133" spans="2:14" x14ac:dyDescent="0.25">
      <c r="B133" s="262"/>
      <c r="C133" s="40"/>
      <c r="D133" s="100"/>
      <c r="E133" s="42">
        <f t="shared" si="3"/>
        <v>0</v>
      </c>
      <c r="F133" s="137"/>
    </row>
    <row r="134" spans="2:14" x14ac:dyDescent="0.25">
      <c r="B134" s="262"/>
      <c r="C134" s="40"/>
      <c r="D134" s="99"/>
      <c r="E134" s="42">
        <f t="shared" si="3"/>
        <v>0</v>
      </c>
      <c r="F134" s="137"/>
    </row>
    <row r="135" spans="2:14" x14ac:dyDescent="0.25">
      <c r="B135" s="262"/>
      <c r="C135" s="40"/>
      <c r="D135" s="99"/>
      <c r="E135" s="42">
        <f t="shared" si="3"/>
        <v>0</v>
      </c>
      <c r="F135" s="137"/>
    </row>
    <row r="136" spans="2:14" x14ac:dyDescent="0.25">
      <c r="B136" s="262"/>
      <c r="C136" s="40"/>
      <c r="D136" s="99"/>
      <c r="E136" s="42">
        <f t="shared" si="3"/>
        <v>0</v>
      </c>
      <c r="F136" s="137"/>
      <c r="L136" s="58"/>
    </row>
    <row r="137" spans="2:14" x14ac:dyDescent="0.25">
      <c r="B137" s="262"/>
      <c r="C137" s="40"/>
      <c r="D137" s="99"/>
      <c r="E137" s="42">
        <f t="shared" si="3"/>
        <v>0</v>
      </c>
      <c r="F137" s="137"/>
      <c r="L137" s="58"/>
    </row>
    <row r="138" spans="2:14" x14ac:dyDescent="0.25">
      <c r="B138" s="262"/>
      <c r="C138" s="40"/>
      <c r="D138" s="100"/>
      <c r="E138" s="42">
        <f t="shared" si="3"/>
        <v>0</v>
      </c>
      <c r="F138" s="137"/>
      <c r="L138" s="58"/>
    </row>
    <row r="139" spans="2:14" x14ac:dyDescent="0.25">
      <c r="B139" s="262"/>
      <c r="C139" s="40"/>
      <c r="D139" s="99"/>
      <c r="E139" s="42">
        <f t="shared" si="3"/>
        <v>0</v>
      </c>
      <c r="F139" s="137"/>
      <c r="L139" s="58"/>
    </row>
    <row r="140" spans="2:14" x14ac:dyDescent="0.25">
      <c r="B140" s="262"/>
      <c r="C140" s="40"/>
      <c r="D140" s="99"/>
      <c r="E140" s="42">
        <f t="shared" si="3"/>
        <v>0</v>
      </c>
      <c r="F140" s="137"/>
      <c r="L140" s="58"/>
    </row>
    <row r="141" spans="2:14" x14ac:dyDescent="0.25">
      <c r="B141" s="262"/>
      <c r="C141" s="40"/>
      <c r="D141" s="100"/>
      <c r="E141" s="42">
        <f t="shared" si="3"/>
        <v>0</v>
      </c>
      <c r="F141" s="137"/>
      <c r="L141" s="58"/>
    </row>
    <row r="142" spans="2:14" x14ac:dyDescent="0.25">
      <c r="B142" s="262"/>
      <c r="C142" s="40"/>
      <c r="D142" s="100"/>
      <c r="E142" s="42">
        <f t="shared" si="3"/>
        <v>0</v>
      </c>
      <c r="F142" s="137"/>
      <c r="L142" s="58"/>
    </row>
    <row r="143" spans="2:14" x14ac:dyDescent="0.25">
      <c r="B143" s="262"/>
      <c r="C143" s="40"/>
      <c r="D143" s="100"/>
      <c r="E143" s="42">
        <f t="shared" si="3"/>
        <v>0</v>
      </c>
      <c r="F143" s="137"/>
      <c r="L143" s="58"/>
    </row>
    <row r="144" spans="2:14" x14ac:dyDescent="0.25">
      <c r="B144" s="262"/>
      <c r="C144" s="40"/>
      <c r="D144" s="99"/>
      <c r="E144" s="42">
        <f t="shared" si="3"/>
        <v>0</v>
      </c>
      <c r="F144" s="137"/>
      <c r="L144" s="58"/>
    </row>
    <row r="145" spans="2:12" x14ac:dyDescent="0.25">
      <c r="B145" s="262"/>
      <c r="C145" s="40"/>
      <c r="D145" s="100"/>
      <c r="E145" s="42">
        <f t="shared" si="3"/>
        <v>0</v>
      </c>
      <c r="F145" s="137"/>
      <c r="L145" s="58"/>
    </row>
    <row r="146" spans="2:12" x14ac:dyDescent="0.25">
      <c r="B146" s="262"/>
      <c r="C146" s="40"/>
      <c r="D146" s="99"/>
      <c r="E146" s="42">
        <f t="shared" si="3"/>
        <v>0</v>
      </c>
      <c r="F146" s="137"/>
      <c r="L146" s="58"/>
    </row>
    <row r="147" spans="2:12" x14ac:dyDescent="0.25">
      <c r="B147" s="262"/>
      <c r="C147" s="40"/>
      <c r="D147" s="100"/>
      <c r="E147" s="42">
        <f t="shared" si="3"/>
        <v>0</v>
      </c>
      <c r="F147" s="137"/>
      <c r="L147" s="58"/>
    </row>
    <row r="148" spans="2:12" x14ac:dyDescent="0.25">
      <c r="B148" s="262"/>
      <c r="C148" s="40"/>
      <c r="D148" s="99"/>
      <c r="E148" s="42">
        <f t="shared" si="3"/>
        <v>0</v>
      </c>
      <c r="F148" s="137"/>
      <c r="L148" s="58"/>
    </row>
    <row r="149" spans="2:12" x14ac:dyDescent="0.25">
      <c r="B149" s="262"/>
      <c r="C149" s="40"/>
      <c r="D149" s="99"/>
      <c r="E149" s="42">
        <f t="shared" si="3"/>
        <v>0</v>
      </c>
      <c r="F149" s="137"/>
      <c r="L149" s="58"/>
    </row>
    <row r="150" spans="2:12" x14ac:dyDescent="0.25">
      <c r="B150" s="262"/>
      <c r="C150" s="40"/>
      <c r="D150" s="99"/>
      <c r="E150" s="42">
        <f t="shared" si="3"/>
        <v>0</v>
      </c>
      <c r="F150" s="137"/>
      <c r="L150" s="58"/>
    </row>
    <row r="151" spans="2:12" x14ac:dyDescent="0.25">
      <c r="B151" s="262"/>
      <c r="C151" s="40"/>
      <c r="D151" s="100"/>
      <c r="E151" s="42">
        <f t="shared" si="3"/>
        <v>0</v>
      </c>
      <c r="F151" s="137"/>
      <c r="L151" s="58"/>
    </row>
    <row r="152" spans="2:12" x14ac:dyDescent="0.25">
      <c r="B152" s="262"/>
      <c r="C152" s="40"/>
      <c r="D152" s="99"/>
      <c r="E152" s="42">
        <f t="shared" si="3"/>
        <v>0</v>
      </c>
      <c r="F152" s="137"/>
      <c r="L152" s="58"/>
    </row>
    <row r="153" spans="2:12" x14ac:dyDescent="0.25">
      <c r="B153" s="262"/>
      <c r="C153" s="40"/>
      <c r="D153" s="100"/>
      <c r="E153" s="42">
        <f t="shared" si="3"/>
        <v>0</v>
      </c>
      <c r="F153" s="137"/>
      <c r="L153" s="58"/>
    </row>
    <row r="154" spans="2:12" x14ac:dyDescent="0.25">
      <c r="B154" s="262"/>
      <c r="C154" s="40"/>
      <c r="D154" s="99"/>
      <c r="E154" s="42">
        <f t="shared" si="3"/>
        <v>0</v>
      </c>
      <c r="F154" s="137"/>
      <c r="L154" s="58"/>
    </row>
    <row r="155" spans="2:12" x14ac:dyDescent="0.25">
      <c r="B155" s="262"/>
      <c r="C155" s="40"/>
      <c r="D155" s="100"/>
      <c r="E155" s="42">
        <f t="shared" si="3"/>
        <v>0</v>
      </c>
      <c r="F155" s="137"/>
      <c r="L155" s="58"/>
    </row>
    <row r="156" spans="2:12" x14ac:dyDescent="0.25">
      <c r="B156" s="262"/>
      <c r="C156" s="40"/>
      <c r="D156" s="99"/>
      <c r="E156" s="42">
        <f t="shared" si="3"/>
        <v>0</v>
      </c>
      <c r="F156" s="137"/>
      <c r="L156" s="58"/>
    </row>
    <row r="157" spans="2:12" x14ac:dyDescent="0.25">
      <c r="B157" s="262"/>
      <c r="C157" s="40"/>
      <c r="D157" s="100"/>
      <c r="E157" s="42">
        <f t="shared" si="3"/>
        <v>0</v>
      </c>
      <c r="F157" s="137"/>
      <c r="L157" s="58"/>
    </row>
    <row r="158" spans="2:12" x14ac:dyDescent="0.25">
      <c r="B158" s="262"/>
      <c r="C158" s="40"/>
      <c r="D158" s="99"/>
      <c r="E158" s="42">
        <f t="shared" si="3"/>
        <v>0</v>
      </c>
      <c r="F158" s="137"/>
      <c r="L158" s="58"/>
    </row>
    <row r="159" spans="2:12" x14ac:dyDescent="0.25">
      <c r="B159" s="262"/>
      <c r="C159" s="40"/>
      <c r="D159" s="100"/>
      <c r="E159" s="42">
        <f t="shared" si="3"/>
        <v>0</v>
      </c>
      <c r="F159" s="137"/>
      <c r="L159" s="58"/>
    </row>
    <row r="160" spans="2:12" x14ac:dyDescent="0.25">
      <c r="B160" s="262"/>
      <c r="C160" s="40"/>
      <c r="D160" s="100"/>
      <c r="E160" s="42">
        <f t="shared" si="3"/>
        <v>0</v>
      </c>
      <c r="F160" s="137"/>
      <c r="L160" s="58"/>
    </row>
    <row r="161" spans="2:12" x14ac:dyDescent="0.25">
      <c r="B161" s="262"/>
      <c r="C161" s="40"/>
      <c r="D161" s="100"/>
      <c r="E161" s="42">
        <f t="shared" si="3"/>
        <v>0</v>
      </c>
      <c r="F161" s="137"/>
      <c r="L161" s="58"/>
    </row>
    <row r="162" spans="2:12" x14ac:dyDescent="0.25">
      <c r="B162" s="262"/>
      <c r="C162" s="40"/>
      <c r="D162" s="100"/>
      <c r="E162" s="42">
        <f t="shared" si="3"/>
        <v>0</v>
      </c>
      <c r="F162" s="137"/>
      <c r="L162" s="58"/>
    </row>
    <row r="163" spans="2:12" x14ac:dyDescent="0.25">
      <c r="B163" s="262"/>
      <c r="C163" s="40"/>
      <c r="D163" s="100"/>
      <c r="E163" s="42">
        <f t="shared" si="3"/>
        <v>0</v>
      </c>
      <c r="F163" s="137"/>
      <c r="L163" s="58"/>
    </row>
    <row r="164" spans="2:12" x14ac:dyDescent="0.25">
      <c r="B164" s="262"/>
      <c r="C164" s="40"/>
      <c r="D164" s="99"/>
      <c r="E164" s="42">
        <f t="shared" si="3"/>
        <v>0</v>
      </c>
      <c r="F164" s="137"/>
      <c r="L164" s="58"/>
    </row>
    <row r="165" spans="2:12" x14ac:dyDescent="0.25">
      <c r="B165" s="262"/>
      <c r="C165" s="40"/>
      <c r="D165" s="100"/>
      <c r="E165" s="42">
        <f t="shared" si="3"/>
        <v>0</v>
      </c>
      <c r="F165" s="137"/>
      <c r="L165" s="58"/>
    </row>
    <row r="166" spans="2:12" x14ac:dyDescent="0.25">
      <c r="B166" s="262"/>
      <c r="C166" s="40"/>
      <c r="D166" s="100"/>
      <c r="E166" s="42">
        <f t="shared" si="3"/>
        <v>0</v>
      </c>
      <c r="F166" s="137"/>
      <c r="L166" s="58"/>
    </row>
    <row r="167" spans="2:12" x14ac:dyDescent="0.25">
      <c r="B167" s="262"/>
      <c r="C167" s="40"/>
      <c r="D167" s="100"/>
      <c r="E167" s="42">
        <f t="shared" si="3"/>
        <v>0</v>
      </c>
      <c r="F167" s="137"/>
      <c r="L167" s="58"/>
    </row>
    <row r="168" spans="2:12" x14ac:dyDescent="0.25">
      <c r="B168" s="262"/>
      <c r="C168" s="40"/>
      <c r="D168" s="99"/>
      <c r="E168" s="42">
        <f t="shared" si="3"/>
        <v>0</v>
      </c>
      <c r="F168" s="137"/>
      <c r="L168" s="58"/>
    </row>
    <row r="169" spans="2:12" x14ac:dyDescent="0.25">
      <c r="B169" s="262"/>
      <c r="C169" s="40"/>
      <c r="D169" s="100"/>
      <c r="E169" s="42">
        <f t="shared" si="3"/>
        <v>0</v>
      </c>
      <c r="F169" s="137"/>
      <c r="L169" s="58"/>
    </row>
    <row r="170" spans="2:12" x14ac:dyDescent="0.25">
      <c r="B170" s="262"/>
      <c r="C170" s="40"/>
      <c r="D170" s="99"/>
      <c r="E170" s="42">
        <f t="shared" si="3"/>
        <v>0</v>
      </c>
      <c r="F170" s="137"/>
      <c r="L170" s="58"/>
    </row>
    <row r="171" spans="2:12" x14ac:dyDescent="0.25">
      <c r="B171" s="262"/>
      <c r="C171" s="40"/>
      <c r="D171" s="99"/>
      <c r="E171" s="42">
        <f t="shared" si="3"/>
        <v>0</v>
      </c>
      <c r="F171" s="137"/>
      <c r="L171" s="58"/>
    </row>
    <row r="172" spans="2:12" x14ac:dyDescent="0.25">
      <c r="B172" s="262"/>
      <c r="C172" s="40"/>
      <c r="D172" s="99"/>
      <c r="E172" s="42">
        <f t="shared" si="3"/>
        <v>0</v>
      </c>
      <c r="F172" s="137"/>
      <c r="L172" s="58"/>
    </row>
    <row r="173" spans="2:12" x14ac:dyDescent="0.25">
      <c r="B173" s="262"/>
      <c r="C173" s="40"/>
      <c r="D173" s="99"/>
      <c r="E173" s="42">
        <f>(D173-$C$6)/365</f>
        <v>0</v>
      </c>
      <c r="F173" s="137"/>
      <c r="L173" s="58"/>
    </row>
    <row r="174" spans="2:12" ht="15.75" thickBot="1" x14ac:dyDescent="0.3">
      <c r="B174" s="263"/>
      <c r="C174" s="259" t="s">
        <v>50</v>
      </c>
      <c r="D174" s="260"/>
      <c r="E174" s="175" t="e">
        <f>SUMPRODUCT(F129:F173/F174,E129:E173)</f>
        <v>#DIV/0!</v>
      </c>
      <c r="F174" s="176">
        <f>SUM(F129:F173)</f>
        <v>0</v>
      </c>
      <c r="J174" s="58"/>
    </row>
    <row r="175" spans="2:12" x14ac:dyDescent="0.25">
      <c r="B175" s="62"/>
      <c r="J175" s="58"/>
    </row>
    <row r="176" spans="2:12" x14ac:dyDescent="0.25">
      <c r="B176" s="62"/>
      <c r="J176" s="58"/>
    </row>
    <row r="177" spans="2:10" x14ac:dyDescent="0.25">
      <c r="B177" s="62"/>
      <c r="J177" s="58"/>
    </row>
    <row r="178" spans="2:10" x14ac:dyDescent="0.25">
      <c r="B178" s="62"/>
      <c r="J178" s="58"/>
    </row>
    <row r="179" spans="2:10" x14ac:dyDescent="0.25">
      <c r="B179" s="62"/>
      <c r="J179" s="58"/>
    </row>
    <row r="180" spans="2:10" x14ac:dyDescent="0.25">
      <c r="B180" s="62"/>
      <c r="J180" s="58"/>
    </row>
    <row r="181" spans="2:10" x14ac:dyDescent="0.25">
      <c r="B181" s="62"/>
      <c r="J181" s="58"/>
    </row>
    <row r="182" spans="2:10" x14ac:dyDescent="0.25">
      <c r="B182" s="62"/>
      <c r="J182" s="58"/>
    </row>
    <row r="183" spans="2:10" x14ac:dyDescent="0.25">
      <c r="B183" s="62"/>
      <c r="J183" s="58"/>
    </row>
    <row r="184" spans="2:10" x14ac:dyDescent="0.25">
      <c r="B184" s="62"/>
      <c r="J184" s="58"/>
    </row>
    <row r="185" spans="2:10" x14ac:dyDescent="0.25">
      <c r="B185" s="62"/>
      <c r="J185" s="58"/>
    </row>
    <row r="186" spans="2:10" x14ac:dyDescent="0.25">
      <c r="B186" s="62"/>
      <c r="J186" s="58"/>
    </row>
    <row r="187" spans="2:10" x14ac:dyDescent="0.25">
      <c r="B187" s="62"/>
      <c r="J187" s="58"/>
    </row>
    <row r="188" spans="2:10" x14ac:dyDescent="0.25">
      <c r="B188" s="62"/>
      <c r="J188" s="58"/>
    </row>
    <row r="189" spans="2:10" x14ac:dyDescent="0.25">
      <c r="B189" s="62"/>
    </row>
    <row r="190" spans="2:10" x14ac:dyDescent="0.25">
      <c r="B190" s="62"/>
    </row>
    <row r="191" spans="2:10" x14ac:dyDescent="0.25">
      <c r="B191" s="62"/>
    </row>
    <row r="192" spans="2:10" x14ac:dyDescent="0.25">
      <c r="B192" s="62"/>
    </row>
    <row r="193" spans="2:2" x14ac:dyDescent="0.25">
      <c r="B193" s="62"/>
    </row>
    <row r="194" spans="2:2" x14ac:dyDescent="0.25">
      <c r="B194" s="62"/>
    </row>
    <row r="195" spans="2:2" x14ac:dyDescent="0.25">
      <c r="B195" s="62"/>
    </row>
    <row r="196" spans="2:2" x14ac:dyDescent="0.25">
      <c r="B196" s="62"/>
    </row>
    <row r="197" spans="2:2" x14ac:dyDescent="0.25">
      <c r="B197" s="62"/>
    </row>
    <row r="198" spans="2:2" x14ac:dyDescent="0.25">
      <c r="B198" s="62"/>
    </row>
    <row r="199" spans="2:2" x14ac:dyDescent="0.25">
      <c r="B199" s="62"/>
    </row>
    <row r="200" spans="2:2" x14ac:dyDescent="0.25">
      <c r="B200" s="62"/>
    </row>
    <row r="201" spans="2:2" x14ac:dyDescent="0.25">
      <c r="B201" s="62"/>
    </row>
    <row r="202" spans="2:2" x14ac:dyDescent="0.25">
      <c r="B202" s="62"/>
    </row>
    <row r="203" spans="2:2" x14ac:dyDescent="0.25">
      <c r="B203" s="62"/>
    </row>
    <row r="204" spans="2:2" x14ac:dyDescent="0.25">
      <c r="B204" s="62"/>
    </row>
    <row r="205" spans="2:2" x14ac:dyDescent="0.25">
      <c r="B205" s="62"/>
    </row>
    <row r="206" spans="2:2" x14ac:dyDescent="0.25">
      <c r="B206" s="62"/>
    </row>
    <row r="207" spans="2:2" x14ac:dyDescent="0.25">
      <c r="B207" s="62"/>
    </row>
    <row r="208" spans="2:2" x14ac:dyDescent="0.25">
      <c r="B208" s="62"/>
    </row>
    <row r="209" spans="2:2" x14ac:dyDescent="0.25">
      <c r="B209" s="62"/>
    </row>
    <row r="210" spans="2:2" x14ac:dyDescent="0.25">
      <c r="B210" s="62"/>
    </row>
    <row r="211" spans="2:2" x14ac:dyDescent="0.25">
      <c r="B211" s="62"/>
    </row>
    <row r="212" spans="2:2" x14ac:dyDescent="0.25">
      <c r="B212" s="62"/>
    </row>
    <row r="213" spans="2:2" x14ac:dyDescent="0.25">
      <c r="B213" s="62"/>
    </row>
    <row r="214" spans="2:2" x14ac:dyDescent="0.25">
      <c r="B214" s="62"/>
    </row>
    <row r="215" spans="2:2" x14ac:dyDescent="0.25">
      <c r="B215" s="62"/>
    </row>
    <row r="216" spans="2:2" x14ac:dyDescent="0.25">
      <c r="B216" s="62"/>
    </row>
    <row r="217" spans="2:2" x14ac:dyDescent="0.25">
      <c r="B217" s="62"/>
    </row>
    <row r="218" spans="2:2" x14ac:dyDescent="0.25">
      <c r="B218" s="62"/>
    </row>
    <row r="219" spans="2:2" x14ac:dyDescent="0.25">
      <c r="B219" s="62"/>
    </row>
    <row r="220" spans="2:2" x14ac:dyDescent="0.25">
      <c r="B220" s="62"/>
    </row>
    <row r="221" spans="2:2" x14ac:dyDescent="0.25">
      <c r="B221" s="62"/>
    </row>
    <row r="222" spans="2:2" x14ac:dyDescent="0.25">
      <c r="B222" s="62"/>
    </row>
    <row r="223" spans="2:2" x14ac:dyDescent="0.25">
      <c r="B223" s="62"/>
    </row>
    <row r="224" spans="2:2" x14ac:dyDescent="0.25">
      <c r="B224" s="62"/>
    </row>
    <row r="225" spans="2:2" x14ac:dyDescent="0.25">
      <c r="B225" s="62"/>
    </row>
    <row r="226" spans="2:2" x14ac:dyDescent="0.25">
      <c r="B226" s="62"/>
    </row>
    <row r="227" spans="2:2" x14ac:dyDescent="0.25">
      <c r="B227" s="62"/>
    </row>
    <row r="228" spans="2:2" x14ac:dyDescent="0.25">
      <c r="B228" s="62"/>
    </row>
    <row r="229" spans="2:2" x14ac:dyDescent="0.25">
      <c r="B229" s="62"/>
    </row>
    <row r="230" spans="2:2" x14ac:dyDescent="0.25">
      <c r="B230" s="62"/>
    </row>
    <row r="231" spans="2:2" x14ac:dyDescent="0.25">
      <c r="B231" s="62"/>
    </row>
    <row r="232" spans="2:2" x14ac:dyDescent="0.25">
      <c r="B232" s="62"/>
    </row>
    <row r="233" spans="2:2" x14ac:dyDescent="0.25">
      <c r="B233" s="62"/>
    </row>
    <row r="234" spans="2:2" x14ac:dyDescent="0.25">
      <c r="B234" s="62"/>
    </row>
    <row r="235" spans="2:2" x14ac:dyDescent="0.25">
      <c r="B235" s="62"/>
    </row>
    <row r="236" spans="2:2" x14ac:dyDescent="0.25">
      <c r="B236" s="62"/>
    </row>
    <row r="237" spans="2:2" x14ac:dyDescent="0.25">
      <c r="B237" s="62"/>
    </row>
    <row r="238" spans="2:2" x14ac:dyDescent="0.25">
      <c r="B238" s="62"/>
    </row>
    <row r="239" spans="2:2" x14ac:dyDescent="0.25">
      <c r="B239" s="62"/>
    </row>
    <row r="240" spans="2:2" x14ac:dyDescent="0.25">
      <c r="B240" s="62"/>
    </row>
    <row r="241" spans="2:2" x14ac:dyDescent="0.25">
      <c r="B241" s="62"/>
    </row>
    <row r="242" spans="2:2" x14ac:dyDescent="0.25">
      <c r="B242" s="62"/>
    </row>
    <row r="243" spans="2:2" x14ac:dyDescent="0.25">
      <c r="B243" s="62"/>
    </row>
    <row r="244" spans="2:2" x14ac:dyDescent="0.25">
      <c r="B244" s="62"/>
    </row>
    <row r="245" spans="2:2" x14ac:dyDescent="0.25">
      <c r="B245" s="62"/>
    </row>
    <row r="246" spans="2:2" x14ac:dyDescent="0.25">
      <c r="B246" s="62"/>
    </row>
    <row r="247" spans="2:2" x14ac:dyDescent="0.25">
      <c r="B247" s="62"/>
    </row>
    <row r="248" spans="2:2" x14ac:dyDescent="0.25">
      <c r="B248" s="62"/>
    </row>
    <row r="249" spans="2:2" x14ac:dyDescent="0.25">
      <c r="B249" s="62"/>
    </row>
    <row r="250" spans="2:2" x14ac:dyDescent="0.25">
      <c r="B250" s="62"/>
    </row>
    <row r="251" spans="2:2" x14ac:dyDescent="0.25">
      <c r="B251" s="62"/>
    </row>
    <row r="252" spans="2:2" x14ac:dyDescent="0.25">
      <c r="B252" s="62"/>
    </row>
    <row r="253" spans="2:2" x14ac:dyDescent="0.25">
      <c r="B253" s="62"/>
    </row>
    <row r="254" spans="2:2" x14ac:dyDescent="0.25">
      <c r="B254" s="62"/>
    </row>
    <row r="255" spans="2:2" x14ac:dyDescent="0.25">
      <c r="B255" s="62"/>
    </row>
    <row r="256" spans="2:2" x14ac:dyDescent="0.25">
      <c r="B256" s="62"/>
    </row>
    <row r="257" spans="2:2" x14ac:dyDescent="0.25">
      <c r="B257" s="62"/>
    </row>
    <row r="258" spans="2:2" x14ac:dyDescent="0.25">
      <c r="B258" s="62"/>
    </row>
    <row r="259" spans="2:2" x14ac:dyDescent="0.25">
      <c r="B259" s="62"/>
    </row>
    <row r="260" spans="2:2" x14ac:dyDescent="0.25">
      <c r="B260" s="62"/>
    </row>
    <row r="261" spans="2:2" x14ac:dyDescent="0.25">
      <c r="B261" s="62"/>
    </row>
    <row r="262" spans="2:2" x14ac:dyDescent="0.25">
      <c r="B262" s="62"/>
    </row>
    <row r="263" spans="2:2" x14ac:dyDescent="0.25">
      <c r="B263" s="62"/>
    </row>
    <row r="264" spans="2:2" x14ac:dyDescent="0.25">
      <c r="B264" s="62"/>
    </row>
    <row r="265" spans="2:2" x14ac:dyDescent="0.25">
      <c r="B265" s="62"/>
    </row>
    <row r="266" spans="2:2" x14ac:dyDescent="0.25">
      <c r="B266" s="62"/>
    </row>
    <row r="267" spans="2:2" x14ac:dyDescent="0.25">
      <c r="B267" s="62"/>
    </row>
    <row r="268" spans="2:2" x14ac:dyDescent="0.25">
      <c r="B268" s="62"/>
    </row>
    <row r="269" spans="2:2" x14ac:dyDescent="0.25">
      <c r="B269" s="62"/>
    </row>
    <row r="270" spans="2:2" x14ac:dyDescent="0.25">
      <c r="B270" s="62"/>
    </row>
    <row r="271" spans="2:2" x14ac:dyDescent="0.25">
      <c r="B271" s="62"/>
    </row>
    <row r="272" spans="2:2" x14ac:dyDescent="0.25">
      <c r="B272" s="62"/>
    </row>
    <row r="273" spans="2:2" x14ac:dyDescent="0.25">
      <c r="B273" s="62"/>
    </row>
    <row r="274" spans="2:2" x14ac:dyDescent="0.25">
      <c r="B274" s="62"/>
    </row>
    <row r="275" spans="2:2" x14ac:dyDescent="0.25">
      <c r="B275" s="62"/>
    </row>
    <row r="276" spans="2:2" x14ac:dyDescent="0.25">
      <c r="B276" s="62"/>
    </row>
    <row r="277" spans="2:2" x14ac:dyDescent="0.25">
      <c r="B277" s="62"/>
    </row>
    <row r="278" spans="2:2" x14ac:dyDescent="0.25">
      <c r="B278" s="62"/>
    </row>
    <row r="279" spans="2:2" x14ac:dyDescent="0.25">
      <c r="B279" s="62"/>
    </row>
    <row r="280" spans="2:2" x14ac:dyDescent="0.25">
      <c r="B280" s="62"/>
    </row>
    <row r="281" spans="2:2" x14ac:dyDescent="0.25">
      <c r="B281" s="62"/>
    </row>
    <row r="282" spans="2:2" x14ac:dyDescent="0.25">
      <c r="B282" s="62"/>
    </row>
    <row r="283" spans="2:2" x14ac:dyDescent="0.25">
      <c r="B283" s="62"/>
    </row>
    <row r="284" spans="2:2" x14ac:dyDescent="0.25">
      <c r="B284" s="62"/>
    </row>
  </sheetData>
  <mergeCells count="13">
    <mergeCell ref="C174:D174"/>
    <mergeCell ref="B129:B174"/>
    <mergeCell ref="A32:M32"/>
    <mergeCell ref="J35:L35"/>
    <mergeCell ref="B35:F35"/>
    <mergeCell ref="C82:D82"/>
    <mergeCell ref="B37:B82"/>
    <mergeCell ref="E4:G9"/>
    <mergeCell ref="A17:M17"/>
    <mergeCell ref="G19:G20"/>
    <mergeCell ref="C21:C22"/>
    <mergeCell ref="C128:D128"/>
    <mergeCell ref="B83:B128"/>
  </mergeCells>
  <dataValidations count="2">
    <dataValidation allowBlank="1" showErrorMessage="1" sqref="J1:XFD7 L8:XFD10 A1:I10" xr:uid="{0A220EB9-7340-4A33-B618-DD6D17C4791D}"/>
    <dataValidation allowBlank="1" showInputMessage="1" showErrorMessage="1" promptTitle="Duration Proxy Method" prompt="FOR TTSEC USE ONLY" sqref="E12" xr:uid="{DA12852C-3B4A-44D6-BA80-52F213F87DEA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50ED-63C5-4392-847E-58B16A465EAD}">
  <dimension ref="A1:M30"/>
  <sheetViews>
    <sheetView zoomScale="85" zoomScaleNormal="85" workbookViewId="0">
      <selection activeCell="B2" sqref="B2"/>
    </sheetView>
  </sheetViews>
  <sheetFormatPr defaultColWidth="8.85546875" defaultRowHeight="15" x14ac:dyDescent="0.25"/>
  <cols>
    <col min="1" max="1" width="8.85546875" style="2"/>
    <col min="2" max="2" width="29.5703125" style="2" bestFit="1" customWidth="1"/>
    <col min="3" max="3" width="25.140625" style="2" customWidth="1"/>
    <col min="4" max="6" width="16.85546875" style="2" customWidth="1"/>
    <col min="7" max="7" width="8.85546875" style="2"/>
    <col min="8" max="8" width="10.85546875" style="2" bestFit="1" customWidth="1"/>
    <col min="9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191</v>
      </c>
      <c r="I1" s="29"/>
    </row>
    <row r="2" spans="1:13" x14ac:dyDescent="0.25">
      <c r="A2" s="27"/>
      <c r="B2" s="28" t="s">
        <v>424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13" ht="14.45" customHeight="1" x14ac:dyDescent="0.25">
      <c r="A11" s="255" t="s">
        <v>143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3" spans="1:13" ht="30" x14ac:dyDescent="0.25">
      <c r="B13" s="98"/>
      <c r="C13" s="177" t="s">
        <v>192</v>
      </c>
      <c r="D13" s="177" t="s">
        <v>193</v>
      </c>
      <c r="E13" s="177" t="s">
        <v>39</v>
      </c>
    </row>
    <row r="14" spans="1:13" x14ac:dyDescent="0.25">
      <c r="C14" s="178" t="s">
        <v>127</v>
      </c>
      <c r="D14" s="178" t="s">
        <v>23</v>
      </c>
      <c r="E14" s="178" t="s">
        <v>127</v>
      </c>
    </row>
    <row r="15" spans="1:13" ht="27.95" customHeight="1" x14ac:dyDescent="0.25">
      <c r="A15" s="124">
        <v>401</v>
      </c>
      <c r="B15" s="102" t="s">
        <v>197</v>
      </c>
      <c r="C15" s="54"/>
      <c r="D15" s="162">
        <v>0</v>
      </c>
      <c r="E15" s="165">
        <f>+C15*D15</f>
        <v>0</v>
      </c>
    </row>
    <row r="16" spans="1:13" ht="30" x14ac:dyDescent="0.25">
      <c r="A16" s="124">
        <v>402</v>
      </c>
      <c r="B16" s="102" t="s">
        <v>308</v>
      </c>
      <c r="C16" s="54"/>
      <c r="D16" s="179">
        <v>1.6E-2</v>
      </c>
      <c r="E16" s="165">
        <f t="shared" ref="E16:E27" si="0">+C16*D16</f>
        <v>0</v>
      </c>
    </row>
    <row r="17" spans="1:7" x14ac:dyDescent="0.25">
      <c r="A17" s="124">
        <v>403</v>
      </c>
      <c r="B17" s="102" t="s">
        <v>194</v>
      </c>
      <c r="C17" s="103"/>
      <c r="D17" s="9"/>
      <c r="E17" s="103"/>
    </row>
    <row r="18" spans="1:7" x14ac:dyDescent="0.25">
      <c r="A18" s="124">
        <v>4031</v>
      </c>
      <c r="B18" s="2" t="s">
        <v>0</v>
      </c>
      <c r="C18" s="54"/>
      <c r="D18" s="162">
        <v>0</v>
      </c>
      <c r="E18" s="165">
        <f t="shared" ref="E18:E19" si="1">+C18*D18</f>
        <v>0</v>
      </c>
    </row>
    <row r="19" spans="1:7" x14ac:dyDescent="0.25">
      <c r="A19" s="124">
        <v>4032</v>
      </c>
      <c r="B19" s="2" t="s">
        <v>1</v>
      </c>
      <c r="C19" s="54"/>
      <c r="D19" s="179">
        <v>1.6E-2</v>
      </c>
      <c r="E19" s="165">
        <f t="shared" si="1"/>
        <v>0</v>
      </c>
    </row>
    <row r="20" spans="1:7" x14ac:dyDescent="0.25">
      <c r="A20" s="124">
        <v>4033</v>
      </c>
      <c r="B20" s="2" t="s">
        <v>2</v>
      </c>
      <c r="C20" s="54"/>
      <c r="D20" s="162">
        <v>0.08</v>
      </c>
      <c r="E20" s="165">
        <f t="shared" ref="E20" si="2">+C20*D20</f>
        <v>0</v>
      </c>
    </row>
    <row r="21" spans="1:7" x14ac:dyDescent="0.25">
      <c r="A21" s="124">
        <v>4034</v>
      </c>
      <c r="B21" s="2" t="s">
        <v>3</v>
      </c>
      <c r="C21" s="54"/>
      <c r="D21" s="162">
        <v>0.12</v>
      </c>
      <c r="E21" s="165">
        <f t="shared" si="0"/>
        <v>0</v>
      </c>
      <c r="G21" s="103"/>
    </row>
    <row r="22" spans="1:7" x14ac:dyDescent="0.25">
      <c r="A22" s="124">
        <v>4035</v>
      </c>
      <c r="B22" s="2" t="s">
        <v>4</v>
      </c>
      <c r="C22" s="54"/>
      <c r="D22" s="162">
        <v>0.08</v>
      </c>
      <c r="E22" s="165">
        <f>+C22*D22</f>
        <v>0</v>
      </c>
    </row>
    <row r="23" spans="1:7" ht="29.1" customHeight="1" x14ac:dyDescent="0.25">
      <c r="A23" s="124">
        <v>404</v>
      </c>
      <c r="B23" s="102" t="s">
        <v>195</v>
      </c>
      <c r="C23" s="103"/>
      <c r="D23" s="9"/>
      <c r="E23" s="103"/>
    </row>
    <row r="24" spans="1:7" x14ac:dyDescent="0.25">
      <c r="A24" s="124">
        <v>4041</v>
      </c>
      <c r="B24" s="2" t="s">
        <v>0</v>
      </c>
      <c r="C24" s="54"/>
      <c r="D24" s="162">
        <v>0</v>
      </c>
      <c r="E24" s="165">
        <f t="shared" ref="E24" si="3">+C24*D24</f>
        <v>0</v>
      </c>
    </row>
    <row r="25" spans="1:7" x14ac:dyDescent="0.25">
      <c r="A25" s="124">
        <v>4042</v>
      </c>
      <c r="B25" s="2" t="s">
        <v>1</v>
      </c>
      <c r="C25" s="54"/>
      <c r="D25" s="179">
        <v>1.6E-2</v>
      </c>
      <c r="E25" s="165">
        <f t="shared" si="0"/>
        <v>0</v>
      </c>
    </row>
    <row r="26" spans="1:7" x14ac:dyDescent="0.25">
      <c r="A26" s="124">
        <v>4043</v>
      </c>
      <c r="B26" s="2" t="s">
        <v>2</v>
      </c>
      <c r="C26" s="54"/>
      <c r="D26" s="162">
        <v>0.08</v>
      </c>
      <c r="E26" s="165">
        <f t="shared" si="0"/>
        <v>0</v>
      </c>
    </row>
    <row r="27" spans="1:7" x14ac:dyDescent="0.25">
      <c r="A27" s="124">
        <v>4044</v>
      </c>
      <c r="B27" s="2" t="s">
        <v>3</v>
      </c>
      <c r="C27" s="54"/>
      <c r="D27" s="162">
        <v>0.12</v>
      </c>
      <c r="E27" s="165">
        <f t="shared" si="0"/>
        <v>0</v>
      </c>
    </row>
    <row r="28" spans="1:7" x14ac:dyDescent="0.25">
      <c r="A28" s="124">
        <v>4045</v>
      </c>
      <c r="B28" s="2" t="s">
        <v>4</v>
      </c>
      <c r="C28" s="54"/>
      <c r="D28" s="162">
        <v>0.08</v>
      </c>
      <c r="E28" s="165">
        <f>+C28*D28</f>
        <v>0</v>
      </c>
      <c r="G28" s="103"/>
    </row>
    <row r="29" spans="1:7" ht="30.75" thickBot="1" x14ac:dyDescent="0.3">
      <c r="A29" s="124">
        <v>405</v>
      </c>
      <c r="B29" s="39" t="s">
        <v>418</v>
      </c>
      <c r="E29" s="180">
        <f>SUM(E15:E28)</f>
        <v>0</v>
      </c>
    </row>
    <row r="30" spans="1:7" ht="15.75" thickTop="1" x14ac:dyDescent="0.25"/>
  </sheetData>
  <mergeCells count="2">
    <mergeCell ref="E4:G9"/>
    <mergeCell ref="A11:M11"/>
  </mergeCells>
  <dataValidations count="2">
    <dataValidation allowBlank="1" showErrorMessage="1" sqref="J1:XFD7 L8:XFD9 A1:I9" xr:uid="{B8976CDF-32A2-4196-9957-FCDF0F69C789}"/>
    <dataValidation allowBlank="1" showInputMessage="1" showErrorMessage="1" promptTitle="Interest Rate Risk Charge" prompt="FOR TTSEC USE ONLY" sqref="D13" xr:uid="{DB81C7C6-754D-4F5F-8816-35044F4977BD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6837-70FE-4A38-9849-C79173F5A303}">
  <dimension ref="A1:M55"/>
  <sheetViews>
    <sheetView zoomScale="60" zoomScaleNormal="60" workbookViewId="0">
      <selection activeCell="M16" sqref="M16"/>
    </sheetView>
  </sheetViews>
  <sheetFormatPr defaultColWidth="8.85546875" defaultRowHeight="15" x14ac:dyDescent="0.25"/>
  <cols>
    <col min="1" max="1" width="6.85546875" style="2" customWidth="1"/>
    <col min="2" max="2" width="31.5703125" style="2" customWidth="1"/>
    <col min="3" max="3" width="35.5703125" style="2" bestFit="1" customWidth="1"/>
    <col min="4" max="4" width="13.140625" style="2" customWidth="1"/>
    <col min="5" max="7" width="15.140625" style="2" customWidth="1"/>
    <col min="8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203</v>
      </c>
      <c r="I1" s="29"/>
    </row>
    <row r="2" spans="1:13" x14ac:dyDescent="0.25">
      <c r="A2" s="27"/>
      <c r="B2" s="28" t="s">
        <v>425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13" ht="14.45" customHeight="1" x14ac:dyDescent="0.25">
      <c r="A11" s="255" t="s">
        <v>204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2" spans="1:13" x14ac:dyDescent="0.25">
      <c r="A12" s="271"/>
      <c r="B12" s="269"/>
      <c r="C12" s="269"/>
      <c r="D12" s="269"/>
      <c r="E12" s="269"/>
      <c r="F12" s="269"/>
    </row>
    <row r="13" spans="1:13" ht="30" x14ac:dyDescent="0.25">
      <c r="A13" s="7"/>
      <c r="E13" s="181" t="s">
        <v>415</v>
      </c>
      <c r="F13" s="181" t="s">
        <v>416</v>
      </c>
    </row>
    <row r="14" spans="1:13" ht="60" x14ac:dyDescent="0.25">
      <c r="B14" s="7"/>
      <c r="D14" s="181" t="s">
        <v>215</v>
      </c>
      <c r="E14" s="182">
        <v>0.02</v>
      </c>
      <c r="F14" s="182">
        <v>0.05</v>
      </c>
    </row>
    <row r="15" spans="1:13" x14ac:dyDescent="0.25">
      <c r="A15" s="7"/>
    </row>
    <row r="16" spans="1:13" x14ac:dyDescent="0.25">
      <c r="D16" s="104"/>
      <c r="E16" s="270" t="s">
        <v>15</v>
      </c>
      <c r="F16" s="270"/>
      <c r="G16" s="104"/>
    </row>
    <row r="17" spans="1:7" x14ac:dyDescent="0.25">
      <c r="D17" s="163" t="s">
        <v>10</v>
      </c>
      <c r="E17" s="163" t="s">
        <v>16</v>
      </c>
      <c r="F17" s="163" t="s">
        <v>202</v>
      </c>
      <c r="G17" s="104"/>
    </row>
    <row r="18" spans="1:7" x14ac:dyDescent="0.25">
      <c r="A18" s="124">
        <v>501</v>
      </c>
      <c r="B18" s="7" t="s">
        <v>205</v>
      </c>
      <c r="D18" s="7"/>
      <c r="E18" s="7"/>
      <c r="F18" s="7"/>
    </row>
    <row r="19" spans="1:7" x14ac:dyDescent="0.25">
      <c r="A19" s="124">
        <v>5011</v>
      </c>
      <c r="B19" s="2" t="s">
        <v>8</v>
      </c>
      <c r="D19" s="153">
        <f>SUM(E19:F19)</f>
        <v>0</v>
      </c>
      <c r="E19" s="101"/>
      <c r="F19" s="101"/>
    </row>
    <row r="20" spans="1:7" x14ac:dyDescent="0.25">
      <c r="A20" s="124">
        <v>5012</v>
      </c>
      <c r="B20" s="2" t="s">
        <v>9</v>
      </c>
      <c r="D20" s="153">
        <f t="shared" ref="D20:D30" si="0">SUM(E20:F20)</f>
        <v>0</v>
      </c>
      <c r="E20" s="101"/>
      <c r="F20" s="101"/>
    </row>
    <row r="21" spans="1:7" ht="30" x14ac:dyDescent="0.25">
      <c r="A21" s="124">
        <v>5013</v>
      </c>
      <c r="B21" s="3" t="s">
        <v>309</v>
      </c>
      <c r="D21" s="153">
        <f t="shared" si="0"/>
        <v>0</v>
      </c>
      <c r="E21" s="101"/>
      <c r="F21" s="101"/>
    </row>
    <row r="22" spans="1:7" ht="30" x14ac:dyDescent="0.25">
      <c r="A22" s="124">
        <v>5014</v>
      </c>
      <c r="B22" s="3" t="s">
        <v>207</v>
      </c>
      <c r="D22" s="153">
        <f t="shared" si="0"/>
        <v>0</v>
      </c>
      <c r="E22" s="101"/>
      <c r="F22" s="101"/>
    </row>
    <row r="23" spans="1:7" x14ac:dyDescent="0.25">
      <c r="A23" s="124">
        <v>5015</v>
      </c>
      <c r="B23" s="2" t="s">
        <v>25</v>
      </c>
      <c r="D23" s="153">
        <f>SUM(E23:F23)</f>
        <v>0</v>
      </c>
      <c r="E23" s="101"/>
      <c r="F23" s="101"/>
    </row>
    <row r="24" spans="1:7" x14ac:dyDescent="0.25">
      <c r="A24" s="124">
        <v>5016</v>
      </c>
      <c r="B24" s="2" t="s">
        <v>18</v>
      </c>
      <c r="D24" s="153">
        <f t="shared" si="0"/>
        <v>0</v>
      </c>
      <c r="E24" s="101"/>
      <c r="F24" s="101"/>
    </row>
    <row r="25" spans="1:7" ht="30" x14ac:dyDescent="0.25">
      <c r="A25" s="124">
        <v>5017</v>
      </c>
      <c r="B25" s="3" t="s">
        <v>17</v>
      </c>
      <c r="D25" s="153">
        <f t="shared" si="0"/>
        <v>0</v>
      </c>
      <c r="E25" s="101"/>
      <c r="F25" s="101"/>
    </row>
    <row r="26" spans="1:7" ht="45" x14ac:dyDescent="0.25">
      <c r="A26" s="124">
        <v>5018</v>
      </c>
      <c r="B26" s="3" t="s">
        <v>26</v>
      </c>
      <c r="C26" s="3"/>
      <c r="D26" s="153">
        <f t="shared" si="0"/>
        <v>0</v>
      </c>
      <c r="E26" s="101"/>
      <c r="F26" s="101"/>
    </row>
    <row r="27" spans="1:7" x14ac:dyDescent="0.25">
      <c r="A27" s="124">
        <v>5019</v>
      </c>
      <c r="B27" s="2" t="s">
        <v>27</v>
      </c>
      <c r="D27" s="153">
        <f t="shared" si="0"/>
        <v>0</v>
      </c>
      <c r="E27" s="101"/>
      <c r="F27" s="101"/>
      <c r="G27" s="105"/>
    </row>
    <row r="28" spans="1:7" x14ac:dyDescent="0.25">
      <c r="A28" s="124">
        <v>5020</v>
      </c>
      <c r="B28" s="2" t="s">
        <v>19</v>
      </c>
      <c r="D28" s="153">
        <f t="shared" si="0"/>
        <v>0</v>
      </c>
      <c r="E28" s="101"/>
      <c r="F28" s="101"/>
    </row>
    <row r="29" spans="1:7" ht="30" x14ac:dyDescent="0.25">
      <c r="A29" s="124">
        <v>5021</v>
      </c>
      <c r="B29" s="3" t="s">
        <v>28</v>
      </c>
      <c r="C29" s="3"/>
      <c r="D29" s="153">
        <f t="shared" si="0"/>
        <v>0</v>
      </c>
      <c r="E29" s="101"/>
      <c r="F29" s="101"/>
    </row>
    <row r="30" spans="1:7" x14ac:dyDescent="0.25">
      <c r="A30" s="124">
        <v>5022</v>
      </c>
      <c r="B30" s="2" t="s">
        <v>208</v>
      </c>
      <c r="D30" s="153">
        <f t="shared" si="0"/>
        <v>0</v>
      </c>
      <c r="E30" s="101"/>
      <c r="F30" s="101"/>
      <c r="G30" s="105"/>
    </row>
    <row r="31" spans="1:7" ht="30.75" thickBot="1" x14ac:dyDescent="0.3">
      <c r="A31" s="124">
        <v>5023</v>
      </c>
      <c r="B31" s="39" t="s">
        <v>209</v>
      </c>
      <c r="C31" s="7"/>
      <c r="D31" s="154">
        <f>SUM(E31:F31)</f>
        <v>0</v>
      </c>
      <c r="E31" s="154">
        <f>SUM(E19:E30)</f>
        <v>0</v>
      </c>
      <c r="F31" s="154">
        <f>SUM(F19:F30)</f>
        <v>0</v>
      </c>
    </row>
    <row r="32" spans="1:7" ht="15.75" thickTop="1" x14ac:dyDescent="0.25">
      <c r="A32" s="124">
        <v>520</v>
      </c>
      <c r="B32" s="39" t="s">
        <v>210</v>
      </c>
      <c r="C32" s="7"/>
      <c r="D32" s="106"/>
      <c r="E32" s="106"/>
      <c r="F32" s="106"/>
    </row>
    <row r="33" spans="1:7" x14ac:dyDescent="0.25">
      <c r="A33" s="124">
        <v>5201</v>
      </c>
      <c r="B33" s="2" t="s">
        <v>20</v>
      </c>
      <c r="D33" s="153">
        <f>SUM(E33:F33)</f>
        <v>0</v>
      </c>
      <c r="E33" s="101"/>
      <c r="F33" s="101"/>
    </row>
    <row r="34" spans="1:7" x14ac:dyDescent="0.25">
      <c r="A34" s="124">
        <v>5202</v>
      </c>
      <c r="B34" s="2" t="s">
        <v>14</v>
      </c>
      <c r="D34" s="153">
        <f t="shared" ref="D34:D37" si="1">SUM(E34:F34)</f>
        <v>0</v>
      </c>
      <c r="E34" s="101"/>
      <c r="F34" s="101"/>
    </row>
    <row r="35" spans="1:7" x14ac:dyDescent="0.25">
      <c r="A35" s="124">
        <v>5203</v>
      </c>
      <c r="B35" s="2" t="s">
        <v>21</v>
      </c>
      <c r="D35" s="153">
        <f t="shared" si="1"/>
        <v>0</v>
      </c>
      <c r="E35" s="101"/>
      <c r="F35" s="101"/>
    </row>
    <row r="36" spans="1:7" x14ac:dyDescent="0.25">
      <c r="A36" s="124">
        <v>5204</v>
      </c>
      <c r="B36" s="2" t="s">
        <v>18</v>
      </c>
      <c r="D36" s="153">
        <f t="shared" si="1"/>
        <v>0</v>
      </c>
      <c r="E36" s="101"/>
      <c r="F36" s="101"/>
    </row>
    <row r="37" spans="1:7" x14ac:dyDescent="0.25">
      <c r="A37" s="124">
        <v>5205</v>
      </c>
      <c r="B37" s="2" t="s">
        <v>22</v>
      </c>
      <c r="D37" s="153">
        <f t="shared" si="1"/>
        <v>0</v>
      </c>
      <c r="E37" s="101"/>
      <c r="F37" s="101"/>
    </row>
    <row r="38" spans="1:7" ht="16.5" customHeight="1" thickBot="1" x14ac:dyDescent="0.3">
      <c r="A38" s="124">
        <v>5206</v>
      </c>
      <c r="B38" s="39" t="s">
        <v>211</v>
      </c>
      <c r="C38" s="7"/>
      <c r="D38" s="154">
        <f>SUM(E38:F38)</f>
        <v>0</v>
      </c>
      <c r="E38" s="154">
        <f>SUM(E33:E37)</f>
        <v>0</v>
      </c>
      <c r="F38" s="154">
        <f>SUM(F33:F37)</f>
        <v>0</v>
      </c>
    </row>
    <row r="39" spans="1:7" ht="15.75" thickTop="1" x14ac:dyDescent="0.25">
      <c r="A39" s="124"/>
      <c r="B39" s="39"/>
      <c r="C39" s="7"/>
      <c r="D39" s="106"/>
      <c r="E39" s="106"/>
      <c r="F39" s="106"/>
    </row>
    <row r="40" spans="1:7" ht="15.75" thickBot="1" x14ac:dyDescent="0.3">
      <c r="A40" s="124">
        <v>530</v>
      </c>
      <c r="B40" s="7" t="s">
        <v>24</v>
      </c>
      <c r="C40" s="7"/>
      <c r="D40" s="154">
        <f>SUM(E40:F40)</f>
        <v>0</v>
      </c>
      <c r="E40" s="108"/>
      <c r="F40" s="108"/>
    </row>
    <row r="41" spans="1:7" ht="15.75" thickTop="1" x14ac:dyDescent="0.25">
      <c r="A41" s="124"/>
      <c r="B41" s="7"/>
      <c r="C41" s="7"/>
      <c r="D41" s="106"/>
      <c r="E41" s="106"/>
      <c r="F41" s="106"/>
    </row>
    <row r="42" spans="1:7" ht="15.75" thickBot="1" x14ac:dyDescent="0.3">
      <c r="A42" s="124">
        <v>540</v>
      </c>
      <c r="B42" s="271" t="s">
        <v>212</v>
      </c>
      <c r="C42" s="269"/>
      <c r="D42" s="154">
        <f>SUM(E42:F42)</f>
        <v>0</v>
      </c>
      <c r="E42" s="154">
        <f>+E38+E40</f>
        <v>0</v>
      </c>
      <c r="F42" s="154">
        <f>+F38+F40</f>
        <v>0</v>
      </c>
    </row>
    <row r="43" spans="1:7" ht="15.75" thickTop="1" x14ac:dyDescent="0.25">
      <c r="A43" s="124"/>
      <c r="B43" s="7"/>
      <c r="D43" s="106"/>
      <c r="E43" s="106"/>
      <c r="F43" s="106"/>
    </row>
    <row r="44" spans="1:7" ht="15.75" thickBot="1" x14ac:dyDescent="0.3">
      <c r="A44" s="124">
        <v>550</v>
      </c>
      <c r="B44" s="7" t="s">
        <v>213</v>
      </c>
      <c r="D44" s="154">
        <f>SUM(E44:F44)</f>
        <v>0</v>
      </c>
      <c r="E44" s="154">
        <f>+E31-E42</f>
        <v>0</v>
      </c>
      <c r="F44" s="154">
        <f>+F31-F42</f>
        <v>0</v>
      </c>
    </row>
    <row r="45" spans="1:7" ht="15.75" thickTop="1" x14ac:dyDescent="0.25">
      <c r="A45" s="124"/>
      <c r="B45" s="7"/>
      <c r="D45" s="106"/>
      <c r="E45" s="106"/>
      <c r="F45" s="106"/>
    </row>
    <row r="46" spans="1:7" x14ac:dyDescent="0.25">
      <c r="A46" s="124">
        <v>560</v>
      </c>
      <c r="B46" s="7" t="s">
        <v>216</v>
      </c>
      <c r="C46" s="8"/>
    </row>
    <row r="47" spans="1:7" x14ac:dyDescent="0.25">
      <c r="A47" s="124">
        <v>5601</v>
      </c>
      <c r="B47" s="2" t="s">
        <v>12</v>
      </c>
      <c r="D47" s="149">
        <f>SUMIF($E$44:$F$44,"&gt;0",$E$44:$F$44)</f>
        <v>0</v>
      </c>
      <c r="G47" s="140"/>
    </row>
    <row r="48" spans="1:7" x14ac:dyDescent="0.25">
      <c r="A48" s="124">
        <v>5602</v>
      </c>
      <c r="B48" s="2" t="s">
        <v>13</v>
      </c>
      <c r="D48" s="183">
        <f>SUMIF($E$44:$F$44,"&lt;0",$E$44:$F$44)</f>
        <v>0</v>
      </c>
      <c r="G48" s="141"/>
    </row>
    <row r="49" spans="1:7" x14ac:dyDescent="0.25">
      <c r="A49" s="124">
        <v>5603</v>
      </c>
      <c r="B49" s="2" t="s">
        <v>11</v>
      </c>
      <c r="D49" s="149">
        <f>IF(ABS(D47)&gt;ABS(D48),ABS(D47),ABS(D48))</f>
        <v>0</v>
      </c>
      <c r="G49" s="140"/>
    </row>
    <row r="50" spans="1:7" x14ac:dyDescent="0.25">
      <c r="A50" s="124">
        <v>5604</v>
      </c>
      <c r="B50" s="2" t="s">
        <v>413</v>
      </c>
      <c r="D50" s="162">
        <f>$E$14</f>
        <v>0.02</v>
      </c>
      <c r="G50" s="9"/>
    </row>
    <row r="51" spans="1:7" x14ac:dyDescent="0.25">
      <c r="A51" s="124">
        <v>5605</v>
      </c>
      <c r="B51" s="2" t="s">
        <v>414</v>
      </c>
      <c r="D51" s="162">
        <f>$F$14</f>
        <v>0.05</v>
      </c>
      <c r="G51" s="9"/>
    </row>
    <row r="52" spans="1:7" ht="30.75" thickBot="1" x14ac:dyDescent="0.3">
      <c r="A52" s="124">
        <v>5606</v>
      </c>
      <c r="B52" s="39" t="s">
        <v>214</v>
      </c>
      <c r="D52" s="184">
        <f>IF(ABS(D47)&gt;ABS(D48),ABS(D47)*D50,ABS(D48)*D51)</f>
        <v>0</v>
      </c>
      <c r="G52" s="140"/>
    </row>
    <row r="53" spans="1:7" ht="15.75" thickTop="1" x14ac:dyDescent="0.25"/>
    <row r="55" spans="1:7" x14ac:dyDescent="0.25">
      <c r="B55" s="269"/>
      <c r="C55" s="269"/>
      <c r="D55" s="269"/>
      <c r="E55" s="269"/>
      <c r="F55" s="269"/>
    </row>
  </sheetData>
  <mergeCells count="6">
    <mergeCell ref="B55:F55"/>
    <mergeCell ref="E4:G9"/>
    <mergeCell ref="A11:M11"/>
    <mergeCell ref="E16:F16"/>
    <mergeCell ref="A12:F12"/>
    <mergeCell ref="B42:C42"/>
  </mergeCells>
  <dataValidations xWindow="1042" yWindow="476" count="3">
    <dataValidation allowBlank="1" showErrorMessage="1" sqref="J1:XFD7 L8:XFD9 A1:I9" xr:uid="{B17B9DAC-3F13-497E-BBBE-CD2560549270}"/>
    <dataValidation allowBlank="1" showInputMessage="1" showErrorMessage="1" promptTitle="Other Non-Current Assets" prompt="For the purpose of these requirements, fixed and intangible assets shall not be included in other non-current assets." sqref="B30" xr:uid="{BDE22FA4-98D5-40AA-AC1A-DA622C5AECC5}"/>
    <dataValidation allowBlank="1" showInputMessage="1" showErrorMessage="1" promptTitle="FX Risk Capital Charge" prompt="FOR TTSEC USE ONLY" sqref="D14" xr:uid="{E1ACB282-43A6-4655-AA6D-62112E66AD87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A16D-7848-45F9-A8D2-67E0559867EC}">
  <dimension ref="A1:M19"/>
  <sheetViews>
    <sheetView workbookViewId="0">
      <selection activeCell="B18" sqref="B18"/>
    </sheetView>
  </sheetViews>
  <sheetFormatPr defaultColWidth="8.85546875" defaultRowHeight="15" x14ac:dyDescent="0.25"/>
  <cols>
    <col min="1" max="1" width="4.85546875" style="2" customWidth="1"/>
    <col min="2" max="2" width="31.140625" style="2" customWidth="1"/>
    <col min="3" max="3" width="21.42578125" style="2" customWidth="1"/>
    <col min="4" max="8" width="14.85546875" style="2" customWidth="1"/>
    <col min="9" max="9" width="10" style="2" bestFit="1" customWidth="1"/>
    <col min="10" max="16384" width="8.85546875" style="2"/>
  </cols>
  <sheetData>
    <row r="1" spans="1:13" x14ac:dyDescent="0.25">
      <c r="A1" s="27"/>
      <c r="B1" s="28" t="s">
        <v>125</v>
      </c>
      <c r="C1" s="29"/>
      <c r="D1" s="30"/>
      <c r="E1" s="29"/>
      <c r="F1" s="29"/>
      <c r="G1" s="31" t="s">
        <v>198</v>
      </c>
      <c r="I1" s="29"/>
    </row>
    <row r="2" spans="1:13" x14ac:dyDescent="0.25">
      <c r="A2" s="27"/>
      <c r="B2" s="28" t="s">
        <v>235</v>
      </c>
      <c r="C2" s="29"/>
      <c r="D2" s="30"/>
      <c r="E2" s="29"/>
      <c r="F2" s="29"/>
      <c r="G2" s="29"/>
      <c r="I2" s="29"/>
    </row>
    <row r="3" spans="1:13" x14ac:dyDescent="0.25">
      <c r="A3" s="27"/>
      <c r="B3" s="28"/>
      <c r="C3" s="32"/>
      <c r="D3" s="33"/>
      <c r="E3" s="29"/>
      <c r="F3" s="29"/>
      <c r="G3" s="29"/>
      <c r="H3" s="29"/>
      <c r="I3" s="29"/>
    </row>
    <row r="4" spans="1:13" ht="15" customHeight="1" x14ac:dyDescent="0.25">
      <c r="A4" s="27"/>
      <c r="B4" s="28" t="s">
        <v>58</v>
      </c>
      <c r="C4" s="65">
        <f>VLOOKUP(B4,'Cover Sheet'!$A$10:$B$17,2,FALSE)</f>
        <v>0</v>
      </c>
      <c r="D4" s="33"/>
      <c r="E4" s="244" t="s">
        <v>126</v>
      </c>
      <c r="F4" s="245"/>
      <c r="G4" s="246"/>
      <c r="H4" s="34"/>
      <c r="I4" s="29"/>
    </row>
    <row r="5" spans="1:13" ht="15" customHeight="1" x14ac:dyDescent="0.25">
      <c r="A5" s="27"/>
      <c r="B5" s="28" t="s">
        <v>60</v>
      </c>
      <c r="C5" s="65">
        <f>VLOOKUP(B5,'Cover Sheet'!$A$10:$B$17,2,FALSE)</f>
        <v>0</v>
      </c>
      <c r="D5" s="33"/>
      <c r="E5" s="247"/>
      <c r="F5" s="248"/>
      <c r="G5" s="249"/>
      <c r="H5" s="34"/>
      <c r="I5" s="29"/>
    </row>
    <row r="6" spans="1:13" ht="15" customHeight="1" x14ac:dyDescent="0.25">
      <c r="A6" s="27"/>
      <c r="B6" s="7" t="s">
        <v>61</v>
      </c>
      <c r="C6" s="120">
        <f>VLOOKUP(B6,'Cover Sheet'!$A$10:$B$17,2,FALSE)</f>
        <v>0</v>
      </c>
      <c r="D6" s="33"/>
      <c r="E6" s="247"/>
      <c r="F6" s="248"/>
      <c r="G6" s="249"/>
      <c r="H6" s="34"/>
      <c r="I6" s="29"/>
    </row>
    <row r="7" spans="1:13" ht="15" customHeight="1" x14ac:dyDescent="0.25">
      <c r="A7" s="27"/>
      <c r="B7" s="28" t="s">
        <v>62</v>
      </c>
      <c r="C7" s="65">
        <f>VLOOKUP(B7,'Cover Sheet'!$A$10:$B$17,2,FALSE)</f>
        <v>0</v>
      </c>
      <c r="D7" s="33"/>
      <c r="E7" s="247"/>
      <c r="F7" s="248"/>
      <c r="G7" s="249"/>
      <c r="H7" s="34"/>
      <c r="I7" s="29"/>
    </row>
    <row r="8" spans="1:13" ht="15" customHeight="1" x14ac:dyDescent="0.25">
      <c r="A8" s="27"/>
      <c r="B8" s="28" t="s">
        <v>63</v>
      </c>
      <c r="C8" s="120">
        <f>VLOOKUP(B8,'Cover Sheet'!$A$10:$B$17,2,FALSE)</f>
        <v>0</v>
      </c>
      <c r="D8" s="33"/>
      <c r="E8" s="247"/>
      <c r="F8" s="248"/>
      <c r="G8" s="249"/>
      <c r="H8" s="34"/>
      <c r="I8" s="29"/>
    </row>
    <row r="9" spans="1:13" ht="15" customHeight="1" x14ac:dyDescent="0.25">
      <c r="A9" s="27"/>
      <c r="B9" s="28" t="s">
        <v>66</v>
      </c>
      <c r="C9" s="65">
        <f>VLOOKUP(B9,'Cover Sheet'!$A$10:$B$17,2,FALSE)</f>
        <v>0</v>
      </c>
      <c r="D9" s="33"/>
      <c r="E9" s="250"/>
      <c r="F9" s="251"/>
      <c r="G9" s="252"/>
      <c r="H9" s="34"/>
      <c r="I9" s="29"/>
    </row>
    <row r="11" spans="1:13" ht="14.45" customHeight="1" x14ac:dyDescent="0.25">
      <c r="A11" s="255" t="s">
        <v>199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2" spans="1:13" x14ac:dyDescent="0.25">
      <c r="A12" s="271"/>
      <c r="B12" s="269"/>
      <c r="C12" s="269"/>
      <c r="D12" s="269"/>
      <c r="E12" s="269"/>
      <c r="F12" s="269"/>
      <c r="G12" s="269"/>
      <c r="H12" s="269"/>
      <c r="I12" s="269"/>
    </row>
    <row r="13" spans="1:13" ht="30" x14ac:dyDescent="0.25">
      <c r="B13" s="7"/>
      <c r="D13" s="181" t="s">
        <v>40</v>
      </c>
      <c r="E13" s="182">
        <v>0.16</v>
      </c>
    </row>
    <row r="14" spans="1:13" x14ac:dyDescent="0.25">
      <c r="B14" s="7"/>
      <c r="D14" s="9"/>
    </row>
    <row r="16" spans="1:13" ht="30" x14ac:dyDescent="0.25">
      <c r="C16" s="185" t="s">
        <v>192</v>
      </c>
      <c r="D16" s="177" t="s">
        <v>47</v>
      </c>
      <c r="E16" s="186" t="s">
        <v>39</v>
      </c>
    </row>
    <row r="17" spans="1:5" x14ac:dyDescent="0.25">
      <c r="C17" s="187" t="s">
        <v>127</v>
      </c>
      <c r="D17" s="178" t="s">
        <v>23</v>
      </c>
      <c r="E17" s="188" t="s">
        <v>127</v>
      </c>
    </row>
    <row r="18" spans="1:5" x14ac:dyDescent="0.25">
      <c r="A18" s="124">
        <v>600</v>
      </c>
      <c r="B18" s="2" t="s">
        <v>200</v>
      </c>
      <c r="C18" s="10"/>
      <c r="D18" s="189">
        <f>$E$13</f>
        <v>0.16</v>
      </c>
      <c r="E18" s="153"/>
    </row>
    <row r="19" spans="1:5" ht="30.75" thickBot="1" x14ac:dyDescent="0.3">
      <c r="A19" s="124">
        <v>601</v>
      </c>
      <c r="B19" s="39" t="s">
        <v>201</v>
      </c>
      <c r="E19" s="190">
        <f>+C18*D18</f>
        <v>0</v>
      </c>
    </row>
  </sheetData>
  <mergeCells count="3">
    <mergeCell ref="A12:I12"/>
    <mergeCell ref="E4:G9"/>
    <mergeCell ref="A11:M11"/>
  </mergeCells>
  <dataValidations count="2">
    <dataValidation allowBlank="1" showErrorMessage="1" sqref="J1:XFD7 L8:XFD9 A1:I9" xr:uid="{D23329D0-5C46-460C-86AF-039E3100653D}"/>
    <dataValidation allowBlank="1" showInputMessage="1" showErrorMessage="1" promptTitle="Equity Risk Capital Charge" prompt="FOR TTSEC USE ONLY" sqref="D13" xr:uid="{A7AB5C97-2500-4AFA-8821-D4BAACC13B4B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87F0F60C57A4CAE6746EAD7F3C1AC" ma:contentTypeVersion="4" ma:contentTypeDescription="Create a new document." ma:contentTypeScope="" ma:versionID="2d373c5a33a9d20439848d0bc3a5e4c0">
  <xsd:schema xmlns:xsd="http://www.w3.org/2001/XMLSchema" xmlns:xs="http://www.w3.org/2001/XMLSchema" xmlns:p="http://schemas.microsoft.com/office/2006/metadata/properties" xmlns:ns2="bdc49802-d389-445b-b313-c0bdcd519441" targetNamespace="http://schemas.microsoft.com/office/2006/metadata/properties" ma:root="true" ma:fieldsID="192e8947a1e3d50e2df1a29091d43f48" ns2:_="">
    <xsd:import namespace="bdc49802-d389-445b-b313-c0bdcd519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49802-d389-445b-b313-c0bdcd519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3D5B6C-F274-43FC-8DA6-087102099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49802-d389-445b-b313-c0bdcd519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3C68DB-4482-47AC-8854-BA7A9199A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F5E33-345B-4849-A701-64E09A36110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bdc49802-d389-445b-b313-c0bdcd51944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Control Sheet</vt:lpstr>
      <vt:lpstr>Table of Contents</vt:lpstr>
      <vt:lpstr>Liquidity Requirement - PR01</vt:lpstr>
      <vt:lpstr>Capital Requirement - PR02</vt:lpstr>
      <vt:lpstr>Gen Interest Rate Risk - PR03</vt:lpstr>
      <vt:lpstr>Spec Interest Rate Risk - PR04</vt:lpstr>
      <vt:lpstr>FX Risk - PR05</vt:lpstr>
      <vt:lpstr>Equity Risk - PR06</vt:lpstr>
      <vt:lpstr>Risk to Client Money - PR07</vt:lpstr>
      <vt:lpstr>Risk to Client AUM - PR08</vt:lpstr>
      <vt:lpstr>Custody Risk - PR09</vt:lpstr>
      <vt:lpstr>FNAV CIS Guarantee - PR10</vt:lpstr>
      <vt:lpstr>FNAV-GMR - PR10.1</vt:lpstr>
      <vt:lpstr>FNAV-SR - PR10.2</vt:lpstr>
      <vt:lpstr>FNAV-FXR - PR10.3</vt:lpstr>
      <vt:lpstr>FNAV-ER - PR10.4</vt:lpstr>
      <vt:lpstr>Credit Risk - PR11</vt:lpstr>
      <vt:lpstr>Qualifying Capital - PR12</vt:lpstr>
      <vt:lpstr>Underwriting Risk - PR13</vt:lpstr>
    </vt:vector>
  </TitlesOfParts>
  <Company>TTSEC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 Bishop</dc:creator>
  <cp:lastModifiedBy>Candace Murray</cp:lastModifiedBy>
  <dcterms:created xsi:type="dcterms:W3CDTF">2021-06-14T15:34:48Z</dcterms:created>
  <dcterms:modified xsi:type="dcterms:W3CDTF">2024-05-03T14:50:25Z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0x01010045F87F0F60C57A4CAE6746EAD7F3C1AC</vt:lpwstr>
  </property>
  <property fmtid="{D5CDD505-2E9C-101B-9397-08002B2CF9AE}" pid="3" name="eDOCS AutoSave">
    <vt:lpwstr>20211116070634880</vt:lpwstr>
  </property>
</Properties>
</file>